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065" windowHeight="11220" tabRatio="654" activeTab="0"/>
  </bookViews>
  <sheets>
    <sheet name="0.1) Contents" sheetId="1" r:id="rId1"/>
    <sheet name="0.2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09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'0.1)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<sst xmlns="http://schemas.openxmlformats.org/spreadsheetml/2006/main" count="547" uniqueCount="217">
  <si>
    <t>直接排出量
シェア</t>
  </si>
  <si>
    <t>間接排出量
シェア</t>
  </si>
  <si>
    <t>産業</t>
  </si>
  <si>
    <t>CH4排出量</t>
  </si>
  <si>
    <t>N2O排出量</t>
  </si>
  <si>
    <t>Fgas排出量</t>
  </si>
  <si>
    <t>電熱配分誤差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</si>
  <si>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</si>
  <si>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</si>
  <si>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</si>
  <si>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</si>
  <si>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</si>
  <si>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</si>
  <si>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</si>
  <si>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</si>
  <si>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発泡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</si>
  <si>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</si>
  <si>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</si>
  <si>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</si>
  <si>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</si>
  <si>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</si>
  <si>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</si>
  <si>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</si>
  <si>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</si>
  <si>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</si>
  <si>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</si>
  <si>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</si>
  <si>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</si>
  <si>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</si>
  <si>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</si>
  <si>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</si>
  <si>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</si>
  <si>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</si>
  <si>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</si>
  <si>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</si>
  <si>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</si>
  <si>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</si>
  <si>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</si>
  <si>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</si>
  <si>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</si>
  <si>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</si>
  <si>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</si>
  <si>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</si>
  <si>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</si>
  <si>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</si>
  <si>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</si>
  <si>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</si>
  <si>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</si>
  <si>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</si>
  <si>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</si>
  <si>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</si>
  <si>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</si>
  <si>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</si>
  <si>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</si>
  <si>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</si>
  <si>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</si>
  <si>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</si>
  <si>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</si>
  <si>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</si>
  <si>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</si>
  <si>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</si>
  <si>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</si>
  <si>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</si>
  <si>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</si>
  <si>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</si>
  <si>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</si>
  <si>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</si>
  <si>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</si>
  <si>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</si>
  <si>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</si>
  <si>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</si>
  <si>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</si>
  <si>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</si>
  <si>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</si>
  <si>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</si>
  <si>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</si>
  <si>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</si>
  <si>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</si>
  <si>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</si>
  <si>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</si>
  <si>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</si>
  <si>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</si>
  <si>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</si>
  <si>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</si>
  <si>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</si>
  <si>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</si>
  <si>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</si>
  <si>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</si>
  <si>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</si>
  <si>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</si>
  <si>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</si>
  <si>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</si>
  <si>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</si>
  <si>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間接排出量（電気・熱配分後）</t>
  </si>
  <si>
    <t>直接排出量（自家発・産業用蒸気配分後）</t>
  </si>
  <si>
    <t>基準年比</t>
  </si>
  <si>
    <t>前年度比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</si>
  <si>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</si>
  <si>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</si>
  <si>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</si>
  <si>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</si>
  <si>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</si>
  <si>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</si>
  <si>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</si>
  <si>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</si>
  <si>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</si>
  <si>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</si>
  <si>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</si>
  <si>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</si>
  <si>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</si>
  <si>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</si>
  <si>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</si>
  <si>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</si>
  <si>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</si>
  <si>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</si>
  <si>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</si>
  <si>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</si>
  <si>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</si>
  <si>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</si>
  <si>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[Mt CO2]</t>
  </si>
  <si>
    <t>[Mt CO2]</t>
  </si>
  <si>
    <t>■シェア</t>
  </si>
  <si>
    <t>※LULUCF分野の排出・吸収量は除く</t>
  </si>
  <si>
    <t>その他エネルギー産業等</t>
  </si>
  <si>
    <t>京都議定書
の基準年</t>
  </si>
  <si>
    <t>基準年比増減率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</si>
  <si>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</si>
  <si>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</si>
  <si>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</si>
  <si>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</si>
  <si>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</si>
  <si>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t>燃料</t>
  </si>
  <si>
    <r>
      <t>京都議定書の基準年の排出源別CO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</si>
  <si>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t>[Gg CO2]</t>
  </si>
  <si>
    <t>燃料からの漏出</t>
  </si>
  <si>
    <t>単位および地球温暖化係数の表</t>
  </si>
  <si>
    <t>単位に関して</t>
  </si>
  <si>
    <t>Tg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</si>
  <si>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</si>
  <si>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</si>
  <si>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</si>
  <si>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</si>
  <si>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Gg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</si>
  <si>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</si>
  <si>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</si>
  <si>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</si>
  <si>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</si>
  <si>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Mg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</si>
  <si>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</si>
  <si>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</si>
  <si>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</si>
  <si>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</si>
  <si>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kg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</si>
  <si>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</si>
  <si>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</si>
  <si>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</si>
  <si>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g</t>
  </si>
  <si>
    <t>1 g</t>
  </si>
  <si>
    <t>地球温暖化係数（GWP)：時間枠＝100年</t>
  </si>
  <si>
    <t>CO2</t>
  </si>
  <si>
    <t>1300 など</t>
  </si>
  <si>
    <t>6500 など</t>
  </si>
  <si>
    <t>SF6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</si>
  <si>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</si>
  <si>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</si>
  <si>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</si>
  <si>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</si>
  <si>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</si>
  <si>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t>HFCs</t>
  </si>
  <si>
    <r>
      <t>HFC</t>
    </r>
    <r>
      <rPr>
        <sz val="11"/>
        <rFont val="ＭＳ 明朝"/>
        <family val="1"/>
      </rPr>
      <t>製造時の漏出</t>
    </r>
  </si>
  <si>
    <t>冷媒</t>
  </si>
  <si>
    <t>エアゾール・MDI</t>
  </si>
  <si>
    <t>半導体製造</t>
  </si>
  <si>
    <t>PFCs</t>
  </si>
  <si>
    <t>アルミニウム精錬</t>
  </si>
  <si>
    <t>PFCs製造時の漏出</t>
  </si>
  <si>
    <t>溶剤</t>
  </si>
  <si>
    <t>半導体製造</t>
  </si>
  <si>
    <t>SF6</t>
  </si>
  <si>
    <t>マグネシウム等鋳造</t>
  </si>
  <si>
    <t>SF6製造時の漏出</t>
  </si>
  <si>
    <t>電気絶縁ガス使用機器</t>
  </si>
  <si>
    <t xml:space="preserve"> </t>
  </si>
  <si>
    <t>■シェア</t>
  </si>
  <si>
    <t>HFCs</t>
  </si>
  <si>
    <t>F-gas 合計</t>
  </si>
  <si>
    <t>消火剤</t>
  </si>
  <si>
    <t>ー</t>
  </si>
  <si>
    <t>0.1) Contents</t>
  </si>
  <si>
    <t>0.2) 計量単位</t>
  </si>
  <si>
    <t>1) Total</t>
  </si>
  <si>
    <t>2) CO2-Sector</t>
  </si>
  <si>
    <t>3) Allocated_CO2-Sector</t>
  </si>
  <si>
    <t>4) CO2-Share-KPBY</t>
  </si>
  <si>
    <t>6) CH4</t>
  </si>
  <si>
    <t>7) N2O</t>
  </si>
  <si>
    <t>8) F-gas</t>
  </si>
  <si>
    <t>うち廃棄物のエネルギー利用</t>
  </si>
  <si>
    <r>
      <t>年度（速報値）の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</si>
  <si>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非製造業</t>
  </si>
  <si>
    <t>国立環境研究所　温室効果ガスインベントリオフィス</t>
  </si>
  <si>
    <r>
      <t xml:space="preserve">2009
</t>
    </r>
    <r>
      <rPr>
        <sz val="12"/>
        <rFont val="ＭＳ Ｐゴシック"/>
        <family val="3"/>
      </rPr>
      <t>（速報値）</t>
    </r>
  </si>
  <si>
    <r>
      <t>2009
（速報値）</t>
    </r>
  </si>
  <si>
    <t>日本の温室効果ガス排出量データ（1990～2009年度速報値）</t>
  </si>
  <si>
    <t>部門別CO2排出量の1990-2009年度（速報値）の推移
（間接排出量（電気・熱配分後）：簡約表）</t>
  </si>
  <si>
    <t>5) CO2-Share-2009</t>
  </si>
  <si>
    <r>
      <t>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, 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, 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Oの1990-2009年度（速報値）の排出量の推移
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の1995-2009年(速報値)の排出量の推移</t>
    </r>
  </si>
  <si>
    <r>
      <t>部門別CO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排出量の1990-2009年度（速報値）の推移
（直接排出量（自家発・産業用蒸気配分後））</t>
    </r>
  </si>
  <si>
    <r>
      <t>2009年度の排出源別CO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排出量のシェア</t>
    </r>
  </si>
  <si>
    <r>
      <t>CH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排出量の1990-2009年度（速報値）の推移（簡約表）</t>
    </r>
  </si>
  <si>
    <r>
      <t>N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O排出量の1990-2009年度（速報値）の推移（簡約表）</t>
    </r>
  </si>
  <si>
    <r>
      <t>F-gas（HFCs, PFCs, SF</t>
    </r>
    <r>
      <rPr>
        <vertAlign val="subscript"/>
        <sz val="11"/>
        <rFont val="ＭＳ 明朝"/>
        <family val="1"/>
      </rPr>
      <t>6</t>
    </r>
    <r>
      <rPr>
        <sz val="11"/>
        <rFont val="ＭＳ 明朝"/>
        <family val="1"/>
      </rPr>
      <t>）排出量の1995-2009年（速報値）の推移</t>
    </r>
  </si>
  <si>
    <r>
      <t xml:space="preserve">2009
</t>
    </r>
    <r>
      <rPr>
        <sz val="11"/>
        <rFont val="ＭＳ Ｐ明朝"/>
        <family val="1"/>
      </rPr>
      <t>（速報値）</t>
    </r>
  </si>
  <si>
    <t>京都議定書の基準年</t>
  </si>
  <si>
    <r>
      <t>2009</t>
    </r>
    <r>
      <rPr>
        <sz val="11"/>
        <rFont val="ＭＳ Ｐ明朝"/>
        <family val="1"/>
      </rPr>
      <t>（速報値）</t>
    </r>
  </si>
  <si>
    <t>2．2011年春報告予定の確定値との間には誤差が生じることがある。</t>
  </si>
  <si>
    <t>―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</si>
</sst>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</numFmts>
  <fonts count="81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vertAlign val="subscript"/>
      <sz val="11"/>
      <name val="ＭＳ 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13.7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4"/>
      <color indexed="8"/>
      <name val="HGP創英角ｺﾞｼｯｸUB"/>
      <family val="3"/>
    </font>
    <font>
      <sz val="10"/>
      <color indexed="8"/>
      <name val="ＭＳ ゴシック"/>
      <family val="3"/>
    </font>
    <font>
      <sz val="10"/>
      <color indexed="8"/>
      <name val="Arial"/>
      <family val="2"/>
    </font>
    <font>
      <vertAlign val="subscript"/>
      <sz val="12"/>
      <color indexed="8"/>
      <name val="Arial"/>
      <family val="2"/>
    </font>
    <font>
      <sz val="14"/>
      <color indexed="8"/>
      <name val="Calibri"/>
      <family val="2"/>
    </font>
    <font>
      <sz val="10.5"/>
      <color indexed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4" fontId="1" fillId="6" borderId="1">
      <alignment horizontal="right" vertical="center"/>
      <protection/>
    </xf>
    <xf numFmtId="0" fontId="1" fillId="4" borderId="0" applyBorder="0">
      <alignment horizontal="right" vertical="center"/>
      <protection/>
    </xf>
    <xf numFmtId="0" fontId="1" fillId="4" borderId="0" applyBorder="0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1">
      <alignment horizontal="right" vertical="center"/>
      <protection/>
    </xf>
    <xf numFmtId="0" fontId="29" fillId="7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9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4" borderId="2">
      <alignment horizontal="left" vertical="center"/>
      <protection/>
    </xf>
    <xf numFmtId="0" fontId="29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16" borderId="0" applyNumberFormat="0" applyFont="0" applyBorder="0" applyAlignment="0" applyProtection="0"/>
    <xf numFmtId="0" fontId="5" fillId="0" borderId="0">
      <alignment/>
      <protection/>
    </xf>
    <xf numFmtId="183" fontId="1" fillId="17" borderId="1" applyNumberFormat="0" applyFont="0" applyBorder="0" applyAlignment="0" applyProtection="0"/>
    <xf numFmtId="0" fontId="1" fillId="18" borderId="3">
      <alignment/>
      <protection/>
    </xf>
    <xf numFmtId="4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9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44" fillId="0" borderId="11" applyNumberFormat="0" applyFill="0" applyAlignment="0" applyProtection="0"/>
    <xf numFmtId="0" fontId="45" fillId="3" borderId="0" applyNumberFormat="0" applyBorder="0" applyAlignment="0" applyProtection="0"/>
    <xf numFmtId="0" fontId="46" fillId="16" borderId="12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16" borderId="17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12" applyNumberFormat="0" applyAlignment="0" applyProtection="0"/>
    <xf numFmtId="0" fontId="25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 vertical="center"/>
      <protection/>
    </xf>
    <xf numFmtId="0" fontId="8" fillId="0" borderId="0" applyNumberFormat="0" applyFill="0" applyBorder="0" applyAlignment="0" applyProtection="0"/>
    <xf numFmtId="1" fontId="30" fillId="0" borderId="0">
      <alignment vertical="center"/>
      <protection/>
    </xf>
    <xf numFmtId="0" fontId="55" fillId="4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10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center" vertical="center"/>
      <protection/>
    </xf>
    <xf numFmtId="0" fontId="11" fillId="25" borderId="0" xfId="90" applyFont="1" applyFill="1" applyAlignment="1">
      <alignment vertical="center"/>
      <protection/>
    </xf>
    <xf numFmtId="0" fontId="10" fillId="25" borderId="0" xfId="90" applyFont="1" applyFill="1" applyAlignment="1">
      <alignment horizontal="right" vertical="center"/>
      <protection/>
    </xf>
    <xf numFmtId="0" fontId="10" fillId="16" borderId="18" xfId="90" applyFont="1" applyFill="1" applyBorder="1" applyAlignment="1">
      <alignment vertical="center"/>
      <protection/>
    </xf>
    <xf numFmtId="0" fontId="10" fillId="16" borderId="19" xfId="90" applyFont="1" applyFill="1" applyBorder="1" applyAlignment="1">
      <alignment horizontal="center" vertical="center"/>
      <protection/>
    </xf>
    <xf numFmtId="0" fontId="11" fillId="16" borderId="20" xfId="90" applyFont="1" applyFill="1" applyBorder="1" applyAlignment="1">
      <alignment horizontal="center" vertical="center" wrapText="1"/>
      <protection/>
    </xf>
    <xf numFmtId="0" fontId="10" fillId="16" borderId="21" xfId="90" applyFont="1" applyFill="1" applyBorder="1" applyAlignment="1">
      <alignment horizontal="center" vertical="center"/>
      <protection/>
    </xf>
    <xf numFmtId="0" fontId="10" fillId="16" borderId="22" xfId="90" applyFont="1" applyFill="1" applyBorder="1" applyAlignment="1">
      <alignment horizontal="center" vertical="center"/>
      <protection/>
    </xf>
    <xf numFmtId="0" fontId="10" fillId="16" borderId="23" xfId="90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horizontal="center" vertical="center"/>
      <protection/>
    </xf>
    <xf numFmtId="0" fontId="10" fillId="25" borderId="24" xfId="90" applyFont="1" applyFill="1" applyBorder="1" applyAlignment="1">
      <alignment horizontal="center" vertical="center"/>
      <protection/>
    </xf>
    <xf numFmtId="176" fontId="10" fillId="25" borderId="25" xfId="90" applyNumberFormat="1" applyFont="1" applyFill="1" applyBorder="1" applyAlignment="1">
      <alignment horizontal="center" vertical="center"/>
      <protection/>
    </xf>
    <xf numFmtId="177" fontId="10" fillId="25" borderId="26" xfId="90" applyNumberFormat="1" applyFont="1" applyFill="1" applyBorder="1" applyAlignment="1">
      <alignment horizontal="right" vertical="center"/>
      <protection/>
    </xf>
    <xf numFmtId="0" fontId="11" fillId="25" borderId="24" xfId="90" applyFont="1" applyFill="1" applyBorder="1" applyAlignment="1">
      <alignment vertical="center"/>
      <protection/>
    </xf>
    <xf numFmtId="177" fontId="10" fillId="25" borderId="1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Border="1" applyAlignment="1">
      <alignment vertical="center"/>
      <protection/>
    </xf>
    <xf numFmtId="177" fontId="10" fillId="25" borderId="0" xfId="90" applyNumberFormat="1" applyFont="1" applyFill="1" applyAlignment="1">
      <alignment vertical="center"/>
      <protection/>
    </xf>
    <xf numFmtId="0" fontId="10" fillId="25" borderId="24" xfId="90" applyFont="1" applyFill="1" applyBorder="1" applyAlignment="1">
      <alignment horizontal="center" vertical="center" wrapText="1"/>
      <protection/>
    </xf>
    <xf numFmtId="176" fontId="10" fillId="25" borderId="25" xfId="90" applyNumberFormat="1" applyFont="1" applyFill="1" applyBorder="1" applyAlignment="1">
      <alignment horizontal="center" vertical="center" wrapText="1"/>
      <protection/>
    </xf>
    <xf numFmtId="0" fontId="11" fillId="25" borderId="24" xfId="90" applyFont="1" applyFill="1" applyBorder="1" applyAlignment="1">
      <alignment vertical="center" wrapText="1"/>
      <protection/>
    </xf>
    <xf numFmtId="0" fontId="10" fillId="25" borderId="27" xfId="90" applyFont="1" applyFill="1" applyBorder="1" applyAlignment="1">
      <alignment horizontal="center" vertical="center"/>
      <protection/>
    </xf>
    <xf numFmtId="176" fontId="10" fillId="25" borderId="28" xfId="90" applyNumberFormat="1" applyFont="1" applyFill="1" applyBorder="1" applyAlignment="1">
      <alignment horizontal="center" vertical="center"/>
      <protection/>
    </xf>
    <xf numFmtId="177" fontId="10" fillId="25" borderId="29" xfId="90" applyNumberFormat="1" applyFont="1" applyFill="1" applyBorder="1" applyAlignment="1">
      <alignment horizontal="right" vertical="center"/>
      <protection/>
    </xf>
    <xf numFmtId="0" fontId="11" fillId="25" borderId="27" xfId="90" applyFont="1" applyFill="1" applyBorder="1" applyAlignment="1">
      <alignment vertical="center"/>
      <protection/>
    </xf>
    <xf numFmtId="0" fontId="10" fillId="25" borderId="30" xfId="90" applyFont="1" applyFill="1" applyBorder="1" applyAlignment="1">
      <alignment horizontal="centerContinuous" vertical="center"/>
      <protection/>
    </xf>
    <xf numFmtId="176" fontId="10" fillId="25" borderId="31" xfId="90" applyNumberFormat="1" applyFont="1" applyFill="1" applyBorder="1" applyAlignment="1">
      <alignment horizontal="center" vertical="center"/>
      <protection/>
    </xf>
    <xf numFmtId="177" fontId="10" fillId="25" borderId="31" xfId="90" applyNumberFormat="1" applyFont="1" applyFill="1" applyBorder="1" applyAlignment="1">
      <alignment horizontal="right" vertical="center"/>
      <protection/>
    </xf>
    <xf numFmtId="177" fontId="10" fillId="25" borderId="32" xfId="90" applyNumberFormat="1" applyFont="1" applyFill="1" applyBorder="1" applyAlignment="1">
      <alignment vertical="center"/>
      <protection/>
    </xf>
    <xf numFmtId="177" fontId="10" fillId="25" borderId="33" xfId="90" applyNumberFormat="1" applyFont="1" applyFill="1" applyBorder="1" applyAlignment="1">
      <alignment vertical="center"/>
      <protection/>
    </xf>
    <xf numFmtId="177" fontId="10" fillId="25" borderId="34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Alignment="1">
      <alignment horizontal="center" vertical="center"/>
      <protection/>
    </xf>
    <xf numFmtId="177" fontId="10" fillId="25" borderId="0" xfId="90" applyNumberFormat="1" applyFont="1" applyFill="1" applyAlignment="1">
      <alignment horizontal="center" vertical="center"/>
      <protection/>
    </xf>
    <xf numFmtId="179" fontId="10" fillId="25" borderId="1" xfId="90" applyNumberFormat="1" applyFont="1" applyFill="1" applyBorder="1" applyAlignment="1">
      <alignment vertical="center"/>
      <protection/>
    </xf>
    <xf numFmtId="179" fontId="10" fillId="25" borderId="35" xfId="90" applyNumberFormat="1" applyFont="1" applyFill="1" applyBorder="1" applyAlignment="1">
      <alignment vertical="center"/>
      <protection/>
    </xf>
    <xf numFmtId="179" fontId="10" fillId="25" borderId="3" xfId="90" applyNumberFormat="1" applyFont="1" applyFill="1" applyBorder="1" applyAlignment="1">
      <alignment vertical="center"/>
      <protection/>
    </xf>
    <xf numFmtId="179" fontId="10" fillId="25" borderId="0" xfId="90" applyNumberFormat="1" applyFont="1" applyFill="1" applyBorder="1" applyAlignment="1">
      <alignment vertical="center"/>
      <protection/>
    </xf>
    <xf numFmtId="0" fontId="11" fillId="25" borderId="36" xfId="90" applyFont="1" applyFill="1" applyBorder="1" applyAlignment="1">
      <alignment horizontal="centerContinuous" vertical="center"/>
      <protection/>
    </xf>
    <xf numFmtId="176" fontId="10" fillId="25" borderId="37" xfId="90" applyNumberFormat="1" applyFont="1" applyFill="1" applyBorder="1" applyAlignment="1">
      <alignment horizontal="centerContinuous" vertical="center"/>
      <protection/>
    </xf>
    <xf numFmtId="179" fontId="10" fillId="25" borderId="38" xfId="90" applyNumberFormat="1" applyFont="1" applyFill="1" applyBorder="1" applyAlignment="1">
      <alignment vertical="center"/>
      <protection/>
    </xf>
    <xf numFmtId="179" fontId="10" fillId="25" borderId="39" xfId="90" applyNumberFormat="1" applyFont="1" applyFill="1" applyBorder="1" applyAlignment="1">
      <alignment vertical="center"/>
      <protection/>
    </xf>
    <xf numFmtId="179" fontId="10" fillId="25" borderId="40" xfId="90" applyNumberFormat="1" applyFont="1" applyFill="1" applyBorder="1" applyAlignment="1">
      <alignment vertical="center"/>
      <protection/>
    </xf>
    <xf numFmtId="0" fontId="10" fillId="25" borderId="36" xfId="90" applyFont="1" applyFill="1" applyBorder="1" applyAlignment="1">
      <alignment horizontal="centerContinuous" vertical="center"/>
      <protection/>
    </xf>
    <xf numFmtId="0" fontId="10" fillId="25" borderId="0" xfId="90" applyFont="1" applyFill="1" applyBorder="1" applyAlignment="1">
      <alignment horizontal="right" vertical="center"/>
      <protection/>
    </xf>
    <xf numFmtId="176" fontId="10" fillId="25" borderId="0" xfId="90" applyNumberFormat="1" applyFont="1" applyFill="1" applyBorder="1" applyAlignment="1">
      <alignment horizontal="center" vertical="center"/>
      <protection/>
    </xf>
    <xf numFmtId="179" fontId="10" fillId="25" borderId="41" xfId="90" applyNumberFormat="1" applyFont="1" applyFill="1" applyBorder="1" applyAlignment="1">
      <alignment vertical="center"/>
      <protection/>
    </xf>
    <xf numFmtId="179" fontId="10" fillId="25" borderId="42" xfId="90" applyNumberFormat="1" applyFont="1" applyFill="1" applyBorder="1" applyAlignment="1">
      <alignment vertical="center"/>
      <protection/>
    </xf>
    <xf numFmtId="179" fontId="10" fillId="25" borderId="43" xfId="90" applyNumberFormat="1" applyFont="1" applyFill="1" applyBorder="1" applyAlignment="1">
      <alignment vertical="center"/>
      <protection/>
    </xf>
    <xf numFmtId="179" fontId="10" fillId="25" borderId="44" xfId="67" applyNumberFormat="1" applyFont="1" applyFill="1" applyBorder="1" applyAlignment="1">
      <alignment horizontal="center" vertical="center"/>
    </xf>
    <xf numFmtId="179" fontId="10" fillId="25" borderId="45" xfId="67" applyNumberFormat="1" applyFont="1" applyFill="1" applyBorder="1" applyAlignment="1">
      <alignment horizontal="center" vertical="center"/>
    </xf>
    <xf numFmtId="179" fontId="10" fillId="25" borderId="46" xfId="67" applyNumberFormat="1" applyFont="1" applyFill="1" applyBorder="1" applyAlignment="1">
      <alignment horizontal="center" vertical="center"/>
    </xf>
    <xf numFmtId="0" fontId="11" fillId="25" borderId="47" xfId="90" applyFont="1" applyFill="1" applyBorder="1" applyAlignment="1">
      <alignment vertical="center" wrapText="1"/>
      <protection/>
    </xf>
    <xf numFmtId="0" fontId="11" fillId="25" borderId="48" xfId="90" applyFont="1" applyFill="1" applyBorder="1" applyAlignment="1">
      <alignment vertical="center" wrapText="1"/>
      <protection/>
    </xf>
    <xf numFmtId="0" fontId="11" fillId="25" borderId="49" xfId="90" applyFont="1" applyFill="1" applyBorder="1" applyAlignment="1">
      <alignment vertical="center" wrapText="1"/>
      <protection/>
    </xf>
    <xf numFmtId="0" fontId="11" fillId="25" borderId="36" xfId="90" applyFont="1" applyFill="1" applyBorder="1" applyAlignment="1">
      <alignment vertical="center"/>
      <protection/>
    </xf>
    <xf numFmtId="0" fontId="11" fillId="25" borderId="1" xfId="90" applyFont="1" applyFill="1" applyBorder="1" applyAlignment="1">
      <alignment vertical="center"/>
      <protection/>
    </xf>
    <xf numFmtId="0" fontId="11" fillId="25" borderId="38" xfId="90" applyFont="1" applyFill="1" applyBorder="1" applyAlignment="1">
      <alignment vertical="center"/>
      <protection/>
    </xf>
    <xf numFmtId="0" fontId="11" fillId="25" borderId="4" xfId="90" applyFont="1" applyFill="1" applyBorder="1" applyAlignment="1">
      <alignment vertical="center"/>
      <protection/>
    </xf>
    <xf numFmtId="0" fontId="13" fillId="25" borderId="0" xfId="90" applyFont="1" applyFill="1">
      <alignment/>
      <protection/>
    </xf>
    <xf numFmtId="181" fontId="13" fillId="25" borderId="0" xfId="90" applyNumberFormat="1" applyFont="1" applyFill="1">
      <alignment/>
      <protection/>
    </xf>
    <xf numFmtId="0" fontId="13" fillId="25" borderId="5" xfId="90" applyFont="1" applyFill="1" applyBorder="1">
      <alignment/>
      <protection/>
    </xf>
    <xf numFmtId="0" fontId="13" fillId="25" borderId="50" xfId="90" applyFont="1" applyFill="1" applyBorder="1">
      <alignment/>
      <protection/>
    </xf>
    <xf numFmtId="0" fontId="13" fillId="25" borderId="51" xfId="90" applyFont="1" applyFill="1" applyBorder="1">
      <alignment/>
      <protection/>
    </xf>
    <xf numFmtId="0" fontId="11" fillId="25" borderId="0" xfId="90" applyFont="1" applyFill="1">
      <alignment/>
      <protection/>
    </xf>
    <xf numFmtId="185" fontId="10" fillId="25" borderId="44" xfId="90" applyNumberFormat="1" applyFont="1" applyFill="1" applyBorder="1" applyAlignment="1">
      <alignment vertical="center"/>
      <protection/>
    </xf>
    <xf numFmtId="0" fontId="11" fillId="25" borderId="52" xfId="90" applyFont="1" applyFill="1" applyBorder="1" applyAlignment="1">
      <alignment vertical="center"/>
      <protection/>
    </xf>
    <xf numFmtId="0" fontId="10" fillId="25" borderId="0" xfId="90" applyFont="1" applyFill="1">
      <alignment/>
      <protection/>
    </xf>
    <xf numFmtId="0" fontId="10" fillId="16" borderId="1" xfId="90" applyFont="1" applyFill="1" applyBorder="1" applyAlignment="1">
      <alignment horizontal="center" vertical="center"/>
      <protection/>
    </xf>
    <xf numFmtId="176" fontId="10" fillId="25" borderId="1" xfId="90" applyNumberFormat="1" applyFont="1" applyFill="1" applyBorder="1" applyAlignment="1">
      <alignment vertical="center"/>
      <protection/>
    </xf>
    <xf numFmtId="176" fontId="10" fillId="25" borderId="38" xfId="90" applyNumberFormat="1" applyFont="1" applyFill="1" applyBorder="1" applyAlignment="1">
      <alignment vertical="center"/>
      <protection/>
    </xf>
    <xf numFmtId="176" fontId="10" fillId="25" borderId="4" xfId="90" applyNumberFormat="1" applyFont="1" applyFill="1" applyBorder="1" applyAlignment="1">
      <alignment vertical="center"/>
      <protection/>
    </xf>
    <xf numFmtId="0" fontId="10" fillId="25" borderId="1" xfId="90" applyFont="1" applyFill="1" applyBorder="1" applyAlignment="1">
      <alignment vertical="center"/>
      <protection/>
    </xf>
    <xf numFmtId="176" fontId="10" fillId="25" borderId="52" xfId="90" applyNumberFormat="1" applyFont="1" applyFill="1" applyBorder="1" applyAlignment="1">
      <alignment vertical="center"/>
      <protection/>
    </xf>
    <xf numFmtId="185" fontId="10" fillId="25" borderId="1" xfId="90" applyNumberFormat="1" applyFont="1" applyFill="1" applyBorder="1" applyAlignment="1">
      <alignment vertical="center"/>
      <protection/>
    </xf>
    <xf numFmtId="185" fontId="10" fillId="25" borderId="38" xfId="90" applyNumberFormat="1" applyFont="1" applyFill="1" applyBorder="1" applyAlignment="1">
      <alignment vertical="center"/>
      <protection/>
    </xf>
    <xf numFmtId="185" fontId="10" fillId="25" borderId="4" xfId="90" applyNumberFormat="1" applyFont="1" applyFill="1" applyBorder="1" applyAlignment="1">
      <alignment vertical="center"/>
      <protection/>
    </xf>
    <xf numFmtId="185" fontId="10" fillId="25" borderId="0" xfId="90" applyNumberFormat="1" applyFont="1" applyFill="1">
      <alignment/>
      <protection/>
    </xf>
    <xf numFmtId="185" fontId="10" fillId="25" borderId="45" xfId="90" applyNumberFormat="1" applyFont="1" applyFill="1" applyBorder="1" applyAlignment="1">
      <alignment vertical="center"/>
      <protection/>
    </xf>
    <xf numFmtId="185" fontId="10" fillId="25" borderId="53" xfId="90" applyNumberFormat="1" applyFont="1" applyFill="1" applyBorder="1" applyAlignment="1">
      <alignment vertical="center"/>
      <protection/>
    </xf>
    <xf numFmtId="0" fontId="10" fillId="16" borderId="54" xfId="90" applyFont="1" applyFill="1" applyBorder="1" applyAlignment="1">
      <alignment horizontal="center" vertical="center"/>
      <protection/>
    </xf>
    <xf numFmtId="0" fontId="10" fillId="25" borderId="55" xfId="90" applyFont="1" applyFill="1" applyBorder="1" applyAlignment="1">
      <alignment vertical="center"/>
      <protection/>
    </xf>
    <xf numFmtId="0" fontId="10" fillId="25" borderId="56" xfId="90" applyFont="1" applyFill="1" applyBorder="1" applyAlignment="1">
      <alignment vertical="center" wrapText="1"/>
      <protection/>
    </xf>
    <xf numFmtId="176" fontId="10" fillId="25" borderId="0" xfId="90" applyNumberFormat="1" applyFont="1" applyFill="1" applyAlignment="1">
      <alignment vertical="center"/>
      <protection/>
    </xf>
    <xf numFmtId="184" fontId="10" fillId="25" borderId="1" xfId="90" applyNumberFormat="1" applyFont="1" applyFill="1" applyBorder="1" applyAlignment="1">
      <alignment vertical="center"/>
      <protection/>
    </xf>
    <xf numFmtId="184" fontId="10" fillId="25" borderId="0" xfId="90" applyNumberFormat="1" applyFont="1" applyFill="1" applyAlignment="1">
      <alignment vertical="center"/>
      <protection/>
    </xf>
    <xf numFmtId="184" fontId="10" fillId="25" borderId="38" xfId="90" applyNumberFormat="1" applyFont="1" applyFill="1" applyBorder="1" applyAlignment="1">
      <alignment vertical="center"/>
      <protection/>
    </xf>
    <xf numFmtId="184" fontId="10" fillId="25" borderId="4" xfId="90" applyNumberFormat="1" applyFont="1" applyFill="1" applyBorder="1" applyAlignment="1">
      <alignment vertical="center"/>
      <protection/>
    </xf>
    <xf numFmtId="10" fontId="10" fillId="25" borderId="44" xfId="90" applyNumberFormat="1" applyFont="1" applyFill="1" applyBorder="1" applyAlignment="1">
      <alignment vertical="center"/>
      <protection/>
    </xf>
    <xf numFmtId="10" fontId="10" fillId="25" borderId="45" xfId="90" applyNumberFormat="1" applyFont="1" applyFill="1" applyBorder="1" applyAlignment="1">
      <alignment vertical="center"/>
      <protection/>
    </xf>
    <xf numFmtId="10" fontId="10" fillId="25" borderId="53" xfId="90" applyNumberFormat="1" applyFont="1" applyFill="1" applyBorder="1" applyAlignment="1">
      <alignment vertical="center"/>
      <protection/>
    </xf>
    <xf numFmtId="0" fontId="11" fillId="25" borderId="57" xfId="90" applyFont="1" applyFill="1" applyBorder="1" applyAlignment="1">
      <alignment vertical="center" wrapText="1"/>
      <protection/>
    </xf>
    <xf numFmtId="0" fontId="11" fillId="4" borderId="58" xfId="90" applyFont="1" applyFill="1" applyBorder="1" applyAlignment="1">
      <alignment vertical="center"/>
      <protection/>
    </xf>
    <xf numFmtId="0" fontId="10" fillId="4" borderId="59" xfId="90" applyFont="1" applyFill="1" applyBorder="1" applyAlignment="1">
      <alignment vertical="center"/>
      <protection/>
    </xf>
    <xf numFmtId="0" fontId="10" fillId="4" borderId="26" xfId="90" applyFont="1" applyFill="1" applyBorder="1" applyAlignment="1">
      <alignment vertical="center" wrapText="1"/>
      <protection/>
    </xf>
    <xf numFmtId="40" fontId="10" fillId="25" borderId="57" xfId="75" applyNumberFormat="1" applyFont="1" applyFill="1" applyBorder="1" applyAlignment="1">
      <alignment vertical="center"/>
    </xf>
    <xf numFmtId="38" fontId="10" fillId="25" borderId="1" xfId="75" applyFont="1" applyFill="1" applyBorder="1" applyAlignment="1">
      <alignment vertical="center"/>
    </xf>
    <xf numFmtId="40" fontId="10" fillId="4" borderId="1" xfId="75" applyNumberFormat="1" applyFont="1" applyFill="1" applyBorder="1" applyAlignment="1">
      <alignment vertical="center"/>
    </xf>
    <xf numFmtId="40" fontId="10" fillId="4" borderId="3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/>
    </xf>
    <xf numFmtId="40" fontId="10" fillId="25" borderId="48" xfId="75" applyNumberFormat="1" applyFont="1" applyFill="1" applyBorder="1" applyAlignment="1">
      <alignment vertical="center" wrapText="1"/>
    </xf>
    <xf numFmtId="40" fontId="10" fillId="25" borderId="60" xfId="75" applyNumberFormat="1" applyFont="1" applyFill="1" applyBorder="1" applyAlignment="1">
      <alignment vertical="center" wrapText="1"/>
    </xf>
    <xf numFmtId="40" fontId="10" fillId="25" borderId="49" xfId="75" applyNumberFormat="1" applyFont="1" applyFill="1" applyBorder="1" applyAlignment="1">
      <alignment vertical="center"/>
    </xf>
    <xf numFmtId="40" fontId="10" fillId="25" borderId="49" xfId="75" applyNumberFormat="1" applyFont="1" applyFill="1" applyBorder="1" applyAlignment="1">
      <alignment vertical="center" wrapText="1"/>
    </xf>
    <xf numFmtId="40" fontId="10" fillId="25" borderId="61" xfId="75" applyNumberFormat="1" applyFont="1" applyFill="1" applyBorder="1" applyAlignment="1">
      <alignment vertical="center" wrapText="1"/>
    </xf>
    <xf numFmtId="40" fontId="10" fillId="25" borderId="57" xfId="75" applyNumberFormat="1" applyFont="1" applyFill="1" applyBorder="1" applyAlignment="1">
      <alignment vertical="center" wrapText="1"/>
    </xf>
    <xf numFmtId="40" fontId="10" fillId="25" borderId="62" xfId="75" applyNumberFormat="1" applyFont="1" applyFill="1" applyBorder="1" applyAlignment="1">
      <alignment vertical="center" wrapText="1"/>
    </xf>
    <xf numFmtId="40" fontId="10" fillId="25" borderId="63" xfId="75" applyNumberFormat="1" applyFont="1" applyFill="1" applyBorder="1" applyAlignment="1">
      <alignment vertical="center"/>
    </xf>
    <xf numFmtId="40" fontId="10" fillId="25" borderId="64" xfId="75" applyNumberFormat="1" applyFont="1" applyFill="1" applyBorder="1" applyAlignment="1">
      <alignment vertical="center"/>
    </xf>
    <xf numFmtId="0" fontId="11" fillId="26" borderId="58" xfId="90" applyFont="1" applyFill="1" applyBorder="1" applyAlignment="1">
      <alignment vertical="center"/>
      <protection/>
    </xf>
    <xf numFmtId="0" fontId="10" fillId="26" borderId="59" xfId="90" applyFont="1" applyFill="1" applyBorder="1" applyAlignment="1">
      <alignment vertical="center"/>
      <protection/>
    </xf>
    <xf numFmtId="0" fontId="10" fillId="26" borderId="65" xfId="90" applyFont="1" applyFill="1" applyBorder="1" applyAlignment="1">
      <alignment vertical="center"/>
      <protection/>
    </xf>
    <xf numFmtId="0" fontId="10" fillId="26" borderId="26" xfId="90" applyFont="1" applyFill="1" applyBorder="1" applyAlignment="1">
      <alignment vertical="center" wrapText="1"/>
      <protection/>
    </xf>
    <xf numFmtId="40" fontId="10" fillId="26" borderId="1" xfId="75" applyNumberFormat="1" applyFont="1" applyFill="1" applyBorder="1" applyAlignment="1">
      <alignment vertical="center"/>
    </xf>
    <xf numFmtId="40" fontId="10" fillId="26" borderId="3" xfId="75" applyNumberFormat="1" applyFont="1" applyFill="1" applyBorder="1" applyAlignment="1">
      <alignment vertical="center"/>
    </xf>
    <xf numFmtId="0" fontId="11" fillId="7" borderId="58" xfId="90" applyFont="1" applyFill="1" applyBorder="1" applyAlignment="1">
      <alignment vertical="center"/>
      <protection/>
    </xf>
    <xf numFmtId="0" fontId="10" fillId="7" borderId="59" xfId="90" applyFont="1" applyFill="1" applyBorder="1" applyAlignment="1">
      <alignment vertical="center"/>
      <protection/>
    </xf>
    <xf numFmtId="0" fontId="10" fillId="7" borderId="65" xfId="90" applyFont="1" applyFill="1" applyBorder="1" applyAlignment="1">
      <alignment vertical="center"/>
      <protection/>
    </xf>
    <xf numFmtId="0" fontId="10" fillId="7" borderId="26" xfId="90" applyFont="1" applyFill="1" applyBorder="1" applyAlignment="1">
      <alignment vertical="center" wrapText="1"/>
      <protection/>
    </xf>
    <xf numFmtId="40" fontId="10" fillId="7" borderId="1" xfId="75" applyNumberFormat="1" applyFont="1" applyFill="1" applyBorder="1" applyAlignment="1">
      <alignment vertical="center"/>
    </xf>
    <xf numFmtId="40" fontId="10" fillId="7" borderId="3" xfId="75" applyNumberFormat="1" applyFont="1" applyFill="1" applyBorder="1" applyAlignment="1">
      <alignment vertical="center"/>
    </xf>
    <xf numFmtId="0" fontId="11" fillId="2" borderId="58" xfId="90" applyFont="1" applyFill="1" applyBorder="1" applyAlignment="1">
      <alignment vertical="center"/>
      <protection/>
    </xf>
    <xf numFmtId="0" fontId="10" fillId="2" borderId="59" xfId="90" applyFont="1" applyFill="1" applyBorder="1" applyAlignment="1">
      <alignment vertical="center"/>
      <protection/>
    </xf>
    <xf numFmtId="0" fontId="10" fillId="2" borderId="26" xfId="90" applyFont="1" applyFill="1" applyBorder="1" applyAlignment="1">
      <alignment vertical="center" wrapText="1"/>
      <protection/>
    </xf>
    <xf numFmtId="40" fontId="10" fillId="2" borderId="1" xfId="75" applyNumberFormat="1" applyFont="1" applyFill="1" applyBorder="1" applyAlignment="1">
      <alignment vertical="center"/>
    </xf>
    <xf numFmtId="40" fontId="10" fillId="2" borderId="3" xfId="75" applyNumberFormat="1" applyFont="1" applyFill="1" applyBorder="1" applyAlignment="1">
      <alignment vertical="center"/>
    </xf>
    <xf numFmtId="40" fontId="10" fillId="24" borderId="66" xfId="75" applyNumberFormat="1" applyFont="1" applyFill="1" applyBorder="1" applyAlignment="1">
      <alignment vertical="center" wrapText="1"/>
    </xf>
    <xf numFmtId="0" fontId="10" fillId="3" borderId="67" xfId="90" applyFont="1" applyFill="1" applyBorder="1" applyAlignment="1">
      <alignment vertical="center"/>
      <protection/>
    </xf>
    <xf numFmtId="0" fontId="10" fillId="3" borderId="68" xfId="90" applyFont="1" applyFill="1" applyBorder="1" applyAlignment="1">
      <alignment vertical="center"/>
      <protection/>
    </xf>
    <xf numFmtId="0" fontId="10" fillId="3" borderId="69" xfId="90" applyFont="1" applyFill="1" applyBorder="1" applyAlignment="1">
      <alignment horizontal="left" vertical="center"/>
      <protection/>
    </xf>
    <xf numFmtId="0" fontId="10" fillId="3" borderId="20" xfId="90" applyFont="1" applyFill="1" applyBorder="1" applyAlignment="1">
      <alignment horizontal="center" vertical="center"/>
      <protection/>
    </xf>
    <xf numFmtId="40" fontId="10" fillId="3" borderId="21" xfId="75" applyNumberFormat="1" applyFont="1" applyFill="1" applyBorder="1" applyAlignment="1">
      <alignment horizontal="center" vertical="center"/>
    </xf>
    <xf numFmtId="40" fontId="10" fillId="3" borderId="23" xfId="75" applyNumberFormat="1" applyFont="1" applyFill="1" applyBorder="1" applyAlignment="1">
      <alignment horizontal="center" vertical="center"/>
    </xf>
    <xf numFmtId="0" fontId="10" fillId="16" borderId="67" xfId="90" applyFont="1" applyFill="1" applyBorder="1" applyAlignment="1">
      <alignment vertical="center"/>
      <protection/>
    </xf>
    <xf numFmtId="0" fontId="10" fillId="16" borderId="70" xfId="90" applyFont="1" applyFill="1" applyBorder="1" applyAlignment="1">
      <alignment vertical="center"/>
      <protection/>
    </xf>
    <xf numFmtId="0" fontId="10" fillId="16" borderId="20" xfId="90" applyFont="1" applyFill="1" applyBorder="1" applyAlignment="1">
      <alignment vertical="center" wrapText="1"/>
      <protection/>
    </xf>
    <xf numFmtId="40" fontId="10" fillId="16" borderId="21" xfId="75" applyNumberFormat="1" applyFont="1" applyFill="1" applyBorder="1" applyAlignment="1">
      <alignment vertical="center"/>
    </xf>
    <xf numFmtId="40" fontId="10" fillId="16" borderId="21" xfId="75" applyNumberFormat="1" applyFont="1" applyFill="1" applyBorder="1" applyAlignment="1">
      <alignment vertical="center" wrapText="1"/>
    </xf>
    <xf numFmtId="40" fontId="10" fillId="16" borderId="71" xfId="75" applyNumberFormat="1" applyFont="1" applyFill="1" applyBorder="1" applyAlignment="1">
      <alignment vertical="center" wrapText="1"/>
    </xf>
    <xf numFmtId="40" fontId="10" fillId="8" borderId="72" xfId="75" applyNumberFormat="1" applyFont="1" applyFill="1" applyBorder="1" applyAlignment="1">
      <alignment vertical="center" wrapText="1"/>
    </xf>
    <xf numFmtId="40" fontId="15" fillId="25" borderId="41" xfId="75" applyNumberFormat="1" applyFont="1" applyFill="1" applyBorder="1" applyAlignment="1">
      <alignment vertical="center"/>
    </xf>
    <xf numFmtId="40" fontId="15" fillId="25" borderId="41" xfId="75" applyNumberFormat="1" applyFont="1" applyFill="1" applyBorder="1" applyAlignment="1">
      <alignment vertical="center" wrapText="1"/>
    </xf>
    <xf numFmtId="40" fontId="15" fillId="25" borderId="8" xfId="75" applyNumberFormat="1" applyFont="1" applyFill="1" applyBorder="1" applyAlignment="1">
      <alignment vertical="center" wrapText="1"/>
    </xf>
    <xf numFmtId="186" fontId="10" fillId="25" borderId="0" xfId="90" applyNumberFormat="1" applyFont="1" applyFill="1" applyAlignment="1">
      <alignment vertical="center"/>
      <protection/>
    </xf>
    <xf numFmtId="185" fontId="10" fillId="25" borderId="1" xfId="67" applyNumberFormat="1" applyFont="1" applyFill="1" applyBorder="1" applyAlignment="1">
      <alignment vertical="center"/>
    </xf>
    <xf numFmtId="0" fontId="16" fillId="25" borderId="24" xfId="90" applyFont="1" applyFill="1" applyBorder="1" applyAlignment="1">
      <alignment vertical="center" wrapText="1"/>
      <protection/>
    </xf>
    <xf numFmtId="177" fontId="19" fillId="16" borderId="38" xfId="90" applyNumberFormat="1" applyFont="1" applyFill="1" applyBorder="1" applyAlignment="1">
      <alignment horizontal="center" vertical="center"/>
      <protection/>
    </xf>
    <xf numFmtId="176" fontId="17" fillId="25" borderId="25" xfId="90" applyNumberFormat="1" applyFont="1" applyFill="1" applyBorder="1" applyAlignment="1">
      <alignment horizontal="center" vertical="center" wrapText="1"/>
      <protection/>
    </xf>
    <xf numFmtId="176" fontId="17" fillId="25" borderId="37" xfId="90" applyNumberFormat="1" applyFont="1" applyFill="1" applyBorder="1" applyAlignment="1">
      <alignment horizontal="center" vertical="center"/>
      <protection/>
    </xf>
    <xf numFmtId="177" fontId="19" fillId="16" borderId="1" xfId="90" applyNumberFormat="1" applyFont="1" applyFill="1" applyBorder="1" applyAlignment="1">
      <alignment horizontal="center" vertical="center"/>
      <protection/>
    </xf>
    <xf numFmtId="177" fontId="19" fillId="25" borderId="73" xfId="90" applyNumberFormat="1" applyFont="1" applyFill="1" applyBorder="1" applyAlignment="1">
      <alignment vertical="center"/>
      <protection/>
    </xf>
    <xf numFmtId="0" fontId="18" fillId="25" borderId="24" xfId="90" applyFont="1" applyFill="1" applyBorder="1" applyAlignment="1">
      <alignment vertical="center"/>
      <protection/>
    </xf>
    <xf numFmtId="176" fontId="19" fillId="25" borderId="25" xfId="90" applyNumberFormat="1" applyFont="1" applyFill="1" applyBorder="1" applyAlignment="1">
      <alignment horizontal="center" vertical="center"/>
      <protection/>
    </xf>
    <xf numFmtId="0" fontId="18" fillId="25" borderId="27" xfId="90" applyFont="1" applyFill="1" applyBorder="1" applyAlignment="1">
      <alignment vertical="center"/>
      <protection/>
    </xf>
    <xf numFmtId="176" fontId="19" fillId="25" borderId="28" xfId="90" applyNumberFormat="1" applyFont="1" applyFill="1" applyBorder="1" applyAlignment="1">
      <alignment horizontal="center" vertical="center"/>
      <protection/>
    </xf>
    <xf numFmtId="0" fontId="18" fillId="25" borderId="36" xfId="90" applyFont="1" applyFill="1" applyBorder="1" applyAlignment="1">
      <alignment horizontal="center" vertical="center"/>
      <protection/>
    </xf>
    <xf numFmtId="177" fontId="10" fillId="25" borderId="4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vertical="center"/>
      <protection/>
    </xf>
    <xf numFmtId="179" fontId="10" fillId="25" borderId="0" xfId="67" applyNumberFormat="1" applyFont="1" applyFill="1" applyAlignment="1">
      <alignment vertical="center"/>
    </xf>
    <xf numFmtId="0" fontId="14" fillId="25" borderId="0" xfId="90" applyFont="1" applyFill="1" applyAlignment="1">
      <alignment vertical="center"/>
      <protection/>
    </xf>
    <xf numFmtId="0" fontId="11" fillId="4" borderId="59" xfId="90" applyFont="1" applyFill="1" applyBorder="1" applyAlignment="1">
      <alignment vertical="center"/>
      <protection/>
    </xf>
    <xf numFmtId="40" fontId="10" fillId="25" borderId="74" xfId="75" applyNumberFormat="1" applyFont="1" applyFill="1" applyBorder="1" applyAlignment="1">
      <alignment vertical="center"/>
    </xf>
    <xf numFmtId="0" fontId="14" fillId="25" borderId="63" xfId="90" applyFont="1" applyFill="1" applyBorder="1" applyAlignment="1">
      <alignment vertical="center" wrapText="1"/>
      <protection/>
    </xf>
    <xf numFmtId="40" fontId="10" fillId="25" borderId="75" xfId="75" applyNumberFormat="1" applyFont="1" applyFill="1" applyBorder="1" applyAlignment="1">
      <alignment vertical="center"/>
    </xf>
    <xf numFmtId="0" fontId="14" fillId="25" borderId="64" xfId="90" applyFont="1" applyFill="1" applyBorder="1" applyAlignment="1">
      <alignment vertical="center" wrapText="1"/>
      <protection/>
    </xf>
    <xf numFmtId="184" fontId="10" fillId="25" borderId="52" xfId="90" applyNumberFormat="1" applyFont="1" applyFill="1" applyBorder="1" applyAlignment="1">
      <alignment vertical="center"/>
      <protection/>
    </xf>
    <xf numFmtId="0" fontId="22" fillId="25" borderId="0" xfId="90" applyFont="1" applyFill="1" applyAlignment="1">
      <alignment vertical="center"/>
      <protection/>
    </xf>
    <xf numFmtId="0" fontId="23" fillId="25" borderId="0" xfId="89" applyFont="1" applyFill="1">
      <alignment/>
      <protection/>
    </xf>
    <xf numFmtId="0" fontId="23" fillId="25" borderId="0" xfId="90" applyFont="1" applyFill="1" applyAlignment="1">
      <alignment vertical="center"/>
      <protection/>
    </xf>
    <xf numFmtId="0" fontId="23" fillId="25" borderId="0" xfId="89" applyFont="1" applyFill="1" applyAlignment="1">
      <alignment vertical="center"/>
      <protection/>
    </xf>
    <xf numFmtId="191" fontId="10" fillId="25" borderId="0" xfId="90" applyNumberFormat="1" applyFont="1" applyFill="1">
      <alignment/>
      <protection/>
    </xf>
    <xf numFmtId="192" fontId="10" fillId="25" borderId="0" xfId="90" applyNumberFormat="1" applyFont="1" applyFill="1">
      <alignment/>
      <protection/>
    </xf>
    <xf numFmtId="0" fontId="18" fillId="25" borderId="0" xfId="90" applyFont="1" applyFill="1" applyBorder="1" applyAlignment="1">
      <alignment vertical="center"/>
      <protection/>
    </xf>
    <xf numFmtId="176" fontId="19" fillId="25" borderId="0" xfId="90" applyNumberFormat="1" applyFont="1" applyFill="1" applyBorder="1" applyAlignment="1">
      <alignment horizontal="center" vertical="center"/>
      <protection/>
    </xf>
    <xf numFmtId="177" fontId="19" fillId="25" borderId="0" xfId="90" applyNumberFormat="1" applyFont="1" applyFill="1" applyBorder="1" applyAlignment="1">
      <alignment horizontal="right" vertical="center"/>
      <protection/>
    </xf>
    <xf numFmtId="177" fontId="19" fillId="25" borderId="0" xfId="90" applyNumberFormat="1" applyFont="1" applyFill="1" applyBorder="1" applyAlignment="1">
      <alignment vertical="center"/>
      <protection/>
    </xf>
    <xf numFmtId="0" fontId="16" fillId="25" borderId="0" xfId="90" applyFont="1" applyFill="1" applyBorder="1" applyAlignment="1">
      <alignment vertical="center" wrapText="1"/>
      <protection/>
    </xf>
    <xf numFmtId="176" fontId="17" fillId="25" borderId="0" xfId="90" applyNumberFormat="1" applyFont="1" applyFill="1" applyBorder="1" applyAlignment="1">
      <alignment horizontal="center" vertical="center" wrapText="1"/>
      <protection/>
    </xf>
    <xf numFmtId="0" fontId="18" fillId="25" borderId="0" xfId="90" applyFont="1" applyFill="1" applyBorder="1" applyAlignment="1">
      <alignment horizontal="center" vertical="center"/>
      <protection/>
    </xf>
    <xf numFmtId="176" fontId="17" fillId="25" borderId="0" xfId="90" applyNumberFormat="1" applyFont="1" applyFill="1" applyBorder="1" applyAlignment="1">
      <alignment horizontal="center" vertical="center"/>
      <protection/>
    </xf>
    <xf numFmtId="0" fontId="19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Border="1" applyAlignment="1">
      <alignment horizontal="center" vertical="center" wrapText="1"/>
      <protection/>
    </xf>
    <xf numFmtId="177" fontId="19" fillId="25" borderId="0" xfId="90" applyNumberFormat="1" applyFont="1" applyFill="1" applyBorder="1" applyAlignment="1">
      <alignment horizontal="center" vertical="center"/>
      <protection/>
    </xf>
    <xf numFmtId="0" fontId="10" fillId="25" borderId="0" xfId="90" applyFont="1" applyFill="1" applyBorder="1" applyAlignment="1">
      <alignment vertical="center"/>
      <protection/>
    </xf>
    <xf numFmtId="176" fontId="14" fillId="25" borderId="0" xfId="90" applyNumberFormat="1" applyFont="1" applyFill="1" applyAlignment="1">
      <alignment horizontal="center" vertical="center"/>
      <protection/>
    </xf>
    <xf numFmtId="177" fontId="14" fillId="25" borderId="0" xfId="90" applyNumberFormat="1" applyFont="1" applyFill="1" applyAlignment="1">
      <alignment horizontal="center" vertical="center"/>
      <protection/>
    </xf>
    <xf numFmtId="179" fontId="14" fillId="25" borderId="0" xfId="67" applyNumberFormat="1" applyFont="1" applyFill="1" applyBorder="1" applyAlignment="1">
      <alignment horizontal="right" vertical="center"/>
    </xf>
    <xf numFmtId="195" fontId="10" fillId="25" borderId="0" xfId="90" applyNumberFormat="1" applyFont="1" applyFill="1" applyAlignment="1">
      <alignment vertical="center"/>
      <protection/>
    </xf>
    <xf numFmtId="0" fontId="10" fillId="25" borderId="0" xfId="90" applyFont="1" applyFill="1" applyBorder="1">
      <alignment/>
      <protection/>
    </xf>
    <xf numFmtId="0" fontId="11" fillId="25" borderId="0" xfId="90" applyFont="1" applyFill="1" applyBorder="1" applyAlignment="1">
      <alignment vertical="center"/>
      <protection/>
    </xf>
    <xf numFmtId="184" fontId="10" fillId="25" borderId="0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vertical="center"/>
    </xf>
    <xf numFmtId="191" fontId="10" fillId="25" borderId="0" xfId="90" applyNumberFormat="1" applyFont="1" applyFill="1" applyAlignment="1">
      <alignment vertical="center"/>
      <protection/>
    </xf>
    <xf numFmtId="185" fontId="10" fillId="25" borderId="0" xfId="90" applyNumberFormat="1" applyFont="1" applyFill="1" applyBorder="1" applyAlignment="1">
      <alignment vertical="center"/>
      <protection/>
    </xf>
    <xf numFmtId="0" fontId="14" fillId="25" borderId="0" xfId="90" applyFont="1" applyFill="1" applyBorder="1" applyAlignment="1">
      <alignment horizontal="center" vertical="center"/>
      <protection/>
    </xf>
    <xf numFmtId="0" fontId="16" fillId="25" borderId="0" xfId="90" applyFont="1" applyFill="1" applyAlignment="1">
      <alignment vertical="center"/>
      <protection/>
    </xf>
    <xf numFmtId="0" fontId="10" fillId="25" borderId="0" xfId="90" applyFont="1" applyFill="1" applyBorder="1" applyAlignment="1">
      <alignment horizontal="centerContinuous" vertical="center"/>
      <protection/>
    </xf>
    <xf numFmtId="177" fontId="10" fillId="25" borderId="0" xfId="90" applyNumberFormat="1" applyFont="1" applyFill="1" applyBorder="1" applyAlignment="1">
      <alignment horizontal="right" vertical="center"/>
      <protection/>
    </xf>
    <xf numFmtId="176" fontId="26" fillId="25" borderId="0" xfId="90" applyNumberFormat="1" applyFont="1" applyFill="1" applyBorder="1" applyAlignment="1">
      <alignment horizontal="center" vertical="center"/>
      <protection/>
    </xf>
    <xf numFmtId="194" fontId="10" fillId="25" borderId="26" xfId="67" applyNumberFormat="1" applyFont="1" applyFill="1" applyBorder="1" applyAlignment="1">
      <alignment horizontal="right" vertical="center"/>
    </xf>
    <xf numFmtId="194" fontId="10" fillId="25" borderId="1" xfId="67" applyNumberFormat="1" applyFont="1" applyFill="1" applyBorder="1" applyAlignment="1">
      <alignment horizontal="right" vertical="center"/>
    </xf>
    <xf numFmtId="194" fontId="10" fillId="25" borderId="35" xfId="67" applyNumberFormat="1" applyFont="1" applyFill="1" applyBorder="1" applyAlignment="1">
      <alignment horizontal="right" vertical="center"/>
    </xf>
    <xf numFmtId="194" fontId="10" fillId="25" borderId="35" xfId="90" applyNumberFormat="1" applyFont="1" applyFill="1" applyBorder="1" applyAlignment="1">
      <alignment vertical="center"/>
      <protection/>
    </xf>
    <xf numFmtId="194" fontId="10" fillId="16" borderId="1" xfId="90" applyNumberFormat="1" applyFont="1" applyFill="1" applyBorder="1" applyAlignment="1">
      <alignment horizontal="center" vertical="center"/>
      <protection/>
    </xf>
    <xf numFmtId="194" fontId="10" fillId="25" borderId="29" xfId="67" applyNumberFormat="1" applyFont="1" applyFill="1" applyBorder="1" applyAlignment="1">
      <alignment horizontal="right" vertical="center"/>
    </xf>
    <xf numFmtId="194" fontId="10" fillId="16" borderId="38" xfId="90" applyNumberFormat="1" applyFont="1" applyFill="1" applyBorder="1" applyAlignment="1">
      <alignment horizontal="center" vertical="center"/>
      <protection/>
    </xf>
    <xf numFmtId="194" fontId="10" fillId="25" borderId="38" xfId="67" applyNumberFormat="1" applyFont="1" applyFill="1" applyBorder="1" applyAlignment="1">
      <alignment horizontal="right" vertical="center"/>
    </xf>
    <xf numFmtId="194" fontId="10" fillId="25" borderId="39" xfId="67" applyNumberFormat="1" applyFont="1" applyFill="1" applyBorder="1" applyAlignment="1">
      <alignment horizontal="right" vertical="center"/>
    </xf>
    <xf numFmtId="194" fontId="10" fillId="25" borderId="39" xfId="90" applyNumberFormat="1" applyFont="1" applyFill="1" applyBorder="1" applyAlignment="1">
      <alignment vertical="center"/>
      <protection/>
    </xf>
    <xf numFmtId="194" fontId="10" fillId="25" borderId="56" xfId="67" applyNumberFormat="1" applyFont="1" applyFill="1" applyBorder="1" applyAlignment="1">
      <alignment horizontal="right" vertical="center"/>
    </xf>
    <xf numFmtId="194" fontId="10" fillId="25" borderId="41" xfId="67" applyNumberFormat="1" applyFont="1" applyFill="1" applyBorder="1" applyAlignment="1">
      <alignment horizontal="right" vertical="center"/>
    </xf>
    <xf numFmtId="194" fontId="10" fillId="25" borderId="42" xfId="67" applyNumberFormat="1" applyFont="1" applyFill="1" applyBorder="1" applyAlignment="1">
      <alignment horizontal="right" vertical="center"/>
    </xf>
    <xf numFmtId="194" fontId="10" fillId="25" borderId="42" xfId="90" applyNumberFormat="1" applyFont="1" applyFill="1" applyBorder="1" applyAlignment="1">
      <alignment vertical="center"/>
      <protection/>
    </xf>
    <xf numFmtId="194" fontId="10" fillId="25" borderId="44" xfId="67" applyNumberFormat="1" applyFont="1" applyFill="1" applyBorder="1" applyAlignment="1">
      <alignment horizontal="center" vertical="center"/>
    </xf>
    <xf numFmtId="194" fontId="10" fillId="25" borderId="1" xfId="90" applyNumberFormat="1" applyFont="1" applyFill="1" applyBorder="1" applyAlignment="1">
      <alignment vertical="center"/>
      <protection/>
    </xf>
    <xf numFmtId="194" fontId="10" fillId="25" borderId="1" xfId="67" applyNumberFormat="1" applyFont="1" applyFill="1" applyBorder="1" applyAlignment="1">
      <alignment horizontal="center" vertical="center"/>
    </xf>
    <xf numFmtId="194" fontId="10" fillId="25" borderId="45" xfId="67" applyNumberFormat="1" applyFont="1" applyFill="1" applyBorder="1" applyAlignment="1">
      <alignment horizontal="center" vertical="center"/>
    </xf>
    <xf numFmtId="194" fontId="10" fillId="25" borderId="38" xfId="67" applyNumberFormat="1" applyFont="1" applyFill="1" applyBorder="1" applyAlignment="1">
      <alignment horizontal="center" vertical="center"/>
    </xf>
    <xf numFmtId="194" fontId="10" fillId="25" borderId="38" xfId="90" applyNumberFormat="1" applyFont="1" applyFill="1" applyBorder="1" applyAlignment="1">
      <alignment vertical="center"/>
      <protection/>
    </xf>
    <xf numFmtId="194" fontId="10" fillId="25" borderId="46" xfId="67" applyNumberFormat="1" applyFont="1" applyFill="1" applyBorder="1" applyAlignment="1">
      <alignment horizontal="center" vertical="center"/>
    </xf>
    <xf numFmtId="194" fontId="10" fillId="25" borderId="41" xfId="90" applyNumberFormat="1" applyFont="1" applyFill="1" applyBorder="1" applyAlignment="1">
      <alignment vertical="center"/>
      <protection/>
    </xf>
    <xf numFmtId="0" fontId="17" fillId="25" borderId="0" xfId="90" applyFont="1" applyFill="1" applyAlignment="1">
      <alignment horizontal="right" vertical="center"/>
      <protection/>
    </xf>
    <xf numFmtId="10" fontId="10" fillId="25" borderId="0" xfId="67" applyNumberFormat="1" applyFont="1" applyFill="1" applyAlignment="1">
      <alignment vertical="center"/>
    </xf>
    <xf numFmtId="176" fontId="10" fillId="25" borderId="0" xfId="90" applyNumberFormat="1" applyFont="1" applyFill="1">
      <alignment/>
      <protection/>
    </xf>
    <xf numFmtId="177" fontId="25" fillId="25" borderId="0" xfId="90" applyNumberFormat="1" applyFont="1" applyFill="1" applyBorder="1" applyAlignment="1">
      <alignment vertical="center"/>
      <protection/>
    </xf>
    <xf numFmtId="0" fontId="0" fillId="25" borderId="0" xfId="0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25" borderId="1" xfId="0" applyFont="1" applyFill="1" applyBorder="1" applyAlignment="1">
      <alignment vertical="center" wrapText="1"/>
    </xf>
    <xf numFmtId="194" fontId="10" fillId="25" borderId="76" xfId="90" applyNumberFormat="1" applyFont="1" applyFill="1" applyBorder="1" applyAlignment="1">
      <alignment vertical="center"/>
      <protection/>
    </xf>
    <xf numFmtId="194" fontId="10" fillId="25" borderId="77" xfId="90" applyNumberFormat="1" applyFont="1" applyFill="1" applyBorder="1" applyAlignment="1">
      <alignment vertical="center"/>
      <protection/>
    </xf>
    <xf numFmtId="194" fontId="10" fillId="25" borderId="78" xfId="90" applyNumberFormat="1" applyFont="1" applyFill="1" applyBorder="1" applyAlignment="1">
      <alignment vertical="center"/>
      <protection/>
    </xf>
    <xf numFmtId="176" fontId="10" fillId="25" borderId="0" xfId="90" applyNumberFormat="1" applyFont="1" applyFill="1" applyBorder="1" applyAlignment="1">
      <alignment vertical="center"/>
      <protection/>
    </xf>
    <xf numFmtId="38" fontId="10" fillId="25" borderId="0" xfId="75" applyFont="1" applyFill="1" applyBorder="1" applyAlignment="1">
      <alignment vertical="center"/>
    </xf>
    <xf numFmtId="4" fontId="10" fillId="25" borderId="0" xfId="90" applyNumberFormat="1" applyFont="1" applyFill="1" applyAlignment="1">
      <alignment vertical="center"/>
      <protection/>
    </xf>
    <xf numFmtId="196" fontId="10" fillId="25" borderId="0" xfId="90" applyNumberFormat="1" applyFont="1" applyFill="1" applyAlignment="1">
      <alignment vertical="center"/>
      <protection/>
    </xf>
    <xf numFmtId="0" fontId="27" fillId="25" borderId="0" xfId="90" applyFont="1" applyFill="1">
      <alignment/>
      <protection/>
    </xf>
    <xf numFmtId="181" fontId="27" fillId="25" borderId="0" xfId="90" applyNumberFormat="1" applyFont="1" applyFill="1">
      <alignment/>
      <protection/>
    </xf>
    <xf numFmtId="182" fontId="27" fillId="25" borderId="0" xfId="90" applyNumberFormat="1" applyFont="1" applyFill="1">
      <alignment/>
      <protection/>
    </xf>
    <xf numFmtId="176" fontId="27" fillId="25" borderId="79" xfId="90" applyNumberFormat="1" applyFont="1" applyFill="1" applyBorder="1">
      <alignment/>
      <protection/>
    </xf>
    <xf numFmtId="176" fontId="27" fillId="25" borderId="80" xfId="90" applyNumberFormat="1" applyFont="1" applyFill="1" applyBorder="1">
      <alignment/>
      <protection/>
    </xf>
    <xf numFmtId="0" fontId="27" fillId="25" borderId="0" xfId="90" applyFont="1" applyFill="1" applyBorder="1">
      <alignment/>
      <protection/>
    </xf>
    <xf numFmtId="0" fontId="28" fillId="25" borderId="0" xfId="90" applyFont="1" applyFill="1">
      <alignment/>
      <protection/>
    </xf>
    <xf numFmtId="0" fontId="18" fillId="25" borderId="0" xfId="90" applyFont="1" applyFill="1" applyBorder="1" applyAlignment="1">
      <alignment horizontal="left" vertical="center"/>
      <protection/>
    </xf>
    <xf numFmtId="177" fontId="19" fillId="27" borderId="1" xfId="90" applyNumberFormat="1" applyFont="1" applyFill="1" applyBorder="1" applyAlignment="1">
      <alignment vertical="center"/>
      <protection/>
    </xf>
    <xf numFmtId="40" fontId="10" fillId="25" borderId="0" xfId="90" applyNumberFormat="1" applyFont="1" applyFill="1" applyAlignment="1">
      <alignment vertical="center"/>
      <protection/>
    </xf>
    <xf numFmtId="177" fontId="10" fillId="25" borderId="1" xfId="75" applyNumberFormat="1" applyFont="1" applyFill="1" applyBorder="1" applyAlignment="1">
      <alignment vertical="center"/>
    </xf>
    <xf numFmtId="202" fontId="10" fillId="25" borderId="0" xfId="90" applyNumberFormat="1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0" fontId="32" fillId="25" borderId="0" xfId="90" applyFont="1" applyFill="1" applyAlignment="1">
      <alignment vertical="center"/>
      <protection/>
    </xf>
    <xf numFmtId="204" fontId="32" fillId="25" borderId="0" xfId="90" applyNumberFormat="1" applyFont="1" applyFill="1" applyAlignment="1">
      <alignment vertical="center"/>
      <protection/>
    </xf>
    <xf numFmtId="0" fontId="26" fillId="25" borderId="0" xfId="90" applyFont="1" applyFill="1" applyAlignment="1">
      <alignment vertical="center"/>
      <protection/>
    </xf>
    <xf numFmtId="199" fontId="32" fillId="25" borderId="0" xfId="90" applyNumberFormat="1" applyFont="1" applyFill="1" applyAlignment="1">
      <alignment vertical="center"/>
      <protection/>
    </xf>
    <xf numFmtId="0" fontId="13" fillId="25" borderId="0" xfId="90" applyFont="1" applyFill="1" applyBorder="1">
      <alignment/>
      <protection/>
    </xf>
    <xf numFmtId="176" fontId="27" fillId="25" borderId="0" xfId="90" applyNumberFormat="1" applyFont="1" applyFill="1" applyBorder="1">
      <alignment/>
      <protection/>
    </xf>
    <xf numFmtId="38" fontId="10" fillId="25" borderId="4" xfId="75" applyFont="1" applyFill="1" applyBorder="1" applyAlignment="1">
      <alignment vertical="center"/>
    </xf>
    <xf numFmtId="215" fontId="10" fillId="25" borderId="0" xfId="90" applyNumberFormat="1" applyFont="1" applyFill="1" applyBorder="1" applyAlignment="1">
      <alignment vertical="center"/>
      <protection/>
    </xf>
    <xf numFmtId="177" fontId="19" fillId="25" borderId="26" xfId="90" applyNumberFormat="1" applyFont="1" applyFill="1" applyBorder="1" applyAlignment="1" applyProtection="1">
      <alignment horizontal="right" vertical="center"/>
      <protection/>
    </xf>
    <xf numFmtId="177" fontId="19" fillId="25" borderId="1" xfId="90" applyNumberFormat="1" applyFont="1" applyFill="1" applyBorder="1" applyAlignment="1" applyProtection="1">
      <alignment vertical="center"/>
      <protection/>
    </xf>
    <xf numFmtId="177" fontId="19" fillId="25" borderId="29" xfId="90" applyNumberFormat="1" applyFont="1" applyFill="1" applyBorder="1" applyAlignment="1" applyProtection="1">
      <alignment horizontal="right" vertical="center"/>
      <protection/>
    </xf>
    <xf numFmtId="177" fontId="19" fillId="25" borderId="37" xfId="90" applyNumberFormat="1" applyFont="1" applyFill="1" applyBorder="1" applyAlignment="1" applyProtection="1">
      <alignment horizontal="right" vertical="center"/>
      <protection/>
    </xf>
    <xf numFmtId="0" fontId="10" fillId="25" borderId="0" xfId="90" applyNumberFormat="1" applyFont="1" applyFill="1" applyBorder="1" applyAlignment="1">
      <alignment vertical="center"/>
      <protection/>
    </xf>
    <xf numFmtId="11" fontId="10" fillId="25" borderId="0" xfId="90" applyNumberFormat="1" applyFont="1" applyFill="1" applyAlignment="1">
      <alignment vertical="center"/>
      <protection/>
    </xf>
    <xf numFmtId="0" fontId="24" fillId="25" borderId="0" xfId="90" applyFont="1" applyFill="1">
      <alignment/>
      <protection/>
    </xf>
    <xf numFmtId="0" fontId="10" fillId="25" borderId="81" xfId="90" applyFont="1" applyFill="1" applyBorder="1" applyAlignment="1">
      <alignment vertical="center"/>
      <protection/>
    </xf>
    <xf numFmtId="0" fontId="14" fillId="25" borderId="1" xfId="90" applyFont="1" applyFill="1" applyBorder="1">
      <alignment/>
      <protection/>
    </xf>
    <xf numFmtId="0" fontId="10" fillId="25" borderId="7" xfId="90" applyFont="1" applyFill="1" applyBorder="1" applyAlignment="1">
      <alignment horizontal="right" vertical="center"/>
      <protection/>
    </xf>
    <xf numFmtId="0" fontId="27" fillId="0" borderId="0" xfId="90" applyFont="1" applyFill="1">
      <alignment/>
      <protection/>
    </xf>
    <xf numFmtId="0" fontId="35" fillId="0" borderId="0" xfId="91">
      <alignment vertical="center"/>
      <protection/>
    </xf>
    <xf numFmtId="0" fontId="35" fillId="0" borderId="1" xfId="91" applyBorder="1" applyAlignment="1">
      <alignment horizontal="center" vertical="center"/>
      <protection/>
    </xf>
    <xf numFmtId="38" fontId="35" fillId="0" borderId="35" xfId="75" applyFont="1" applyBorder="1" applyAlignment="1">
      <alignment horizontal="right" vertical="center"/>
    </xf>
    <xf numFmtId="0" fontId="35" fillId="0" borderId="1" xfId="91" applyBorder="1" applyAlignment="1">
      <alignment horizontal="right" vertical="center"/>
      <protection/>
    </xf>
    <xf numFmtId="0" fontId="35" fillId="0" borderId="35" xfId="91" applyBorder="1" applyAlignment="1">
      <alignment horizontal="right" vertical="center"/>
      <protection/>
    </xf>
    <xf numFmtId="0" fontId="35" fillId="0" borderId="0" xfId="91" applyFill="1" applyBorder="1" applyAlignment="1">
      <alignment vertical="center"/>
      <protection/>
    </xf>
    <xf numFmtId="0" fontId="35" fillId="0" borderId="1" xfId="91" applyFill="1" applyBorder="1" applyAlignment="1">
      <alignment horizontal="center" vertical="center"/>
      <protection/>
    </xf>
    <xf numFmtId="0" fontId="35" fillId="0" borderId="1" xfId="91" applyBorder="1">
      <alignment vertical="center"/>
      <protection/>
    </xf>
    <xf numFmtId="0" fontId="35" fillId="0" borderId="1" xfId="91" applyFont="1" applyFill="1" applyBorder="1" applyAlignment="1">
      <alignment horizontal="center" vertical="center"/>
      <protection/>
    </xf>
    <xf numFmtId="0" fontId="10" fillId="4" borderId="58" xfId="90" applyFont="1" applyFill="1" applyBorder="1" applyAlignment="1">
      <alignment vertical="center"/>
      <protection/>
    </xf>
    <xf numFmtId="0" fontId="11" fillId="4" borderId="26" xfId="90" applyFont="1" applyFill="1" applyBorder="1" applyAlignment="1">
      <alignment vertical="center"/>
      <protection/>
    </xf>
    <xf numFmtId="176" fontId="10" fillId="4" borderId="1" xfId="90" applyNumberFormat="1" applyFont="1" applyFill="1" applyBorder="1" applyAlignment="1">
      <alignment vertical="center"/>
      <protection/>
    </xf>
    <xf numFmtId="194" fontId="10" fillId="4" borderId="1" xfId="67" applyNumberFormat="1" applyFont="1" applyFill="1" applyBorder="1" applyAlignment="1">
      <alignment vertical="center"/>
    </xf>
    <xf numFmtId="185" fontId="10" fillId="4" borderId="1" xfId="67" applyNumberFormat="1" applyFont="1" applyFill="1" applyBorder="1" applyAlignment="1">
      <alignment vertical="center"/>
    </xf>
    <xf numFmtId="0" fontId="10" fillId="4" borderId="59" xfId="90" applyFont="1" applyFill="1" applyBorder="1" applyAlignment="1">
      <alignment vertical="center"/>
      <protection/>
    </xf>
    <xf numFmtId="194" fontId="10" fillId="0" borderId="1" xfId="67" applyNumberFormat="1" applyFont="1" applyFill="1" applyBorder="1" applyAlignment="1">
      <alignment vertical="center"/>
    </xf>
    <xf numFmtId="185" fontId="10" fillId="0" borderId="1" xfId="67" applyNumberFormat="1" applyFont="1" applyFill="1" applyBorder="1" applyAlignment="1">
      <alignment vertical="center"/>
    </xf>
    <xf numFmtId="0" fontId="14" fillId="25" borderId="1" xfId="90" applyFont="1" applyFill="1" applyBorder="1" applyAlignment="1">
      <alignment vertical="center"/>
      <protection/>
    </xf>
    <xf numFmtId="0" fontId="10" fillId="8" borderId="58" xfId="90" applyFont="1" applyFill="1" applyBorder="1" applyAlignment="1">
      <alignment vertical="center"/>
      <protection/>
    </xf>
    <xf numFmtId="0" fontId="11" fillId="8" borderId="82" xfId="90" applyFont="1" applyFill="1" applyBorder="1" applyAlignment="1">
      <alignment vertical="center"/>
      <protection/>
    </xf>
    <xf numFmtId="176" fontId="10" fillId="8" borderId="52" xfId="90" applyNumberFormat="1" applyFont="1" applyFill="1" applyBorder="1" applyAlignment="1">
      <alignment vertical="center"/>
      <protection/>
    </xf>
    <xf numFmtId="194" fontId="10" fillId="8" borderId="1" xfId="67" applyNumberFormat="1" applyFont="1" applyFill="1" applyBorder="1" applyAlignment="1">
      <alignment vertical="center"/>
    </xf>
    <xf numFmtId="185" fontId="10" fillId="8" borderId="1" xfId="67" applyNumberFormat="1" applyFont="1" applyFill="1" applyBorder="1" applyAlignment="1">
      <alignment vertical="center"/>
    </xf>
    <xf numFmtId="0" fontId="10" fillId="8" borderId="59" xfId="90" applyFont="1" applyFill="1" applyBorder="1" applyAlignment="1">
      <alignment vertical="center"/>
      <protection/>
    </xf>
    <xf numFmtId="0" fontId="10" fillId="8" borderId="4" xfId="90" applyFont="1" applyFill="1" applyBorder="1" applyAlignment="1">
      <alignment vertical="center"/>
      <protection/>
    </xf>
    <xf numFmtId="0" fontId="10" fillId="3" borderId="59" xfId="90" applyFont="1" applyFill="1" applyBorder="1" applyAlignment="1">
      <alignment vertical="center"/>
      <protection/>
    </xf>
    <xf numFmtId="0" fontId="14" fillId="3" borderId="83" xfId="90" applyFont="1" applyFill="1" applyBorder="1" applyAlignment="1">
      <alignment vertical="center"/>
      <protection/>
    </xf>
    <xf numFmtId="176" fontId="10" fillId="3" borderId="52" xfId="90" applyNumberFormat="1" applyFont="1" applyFill="1" applyBorder="1" applyAlignment="1">
      <alignment vertical="center"/>
      <protection/>
    </xf>
    <xf numFmtId="194" fontId="10" fillId="3" borderId="1" xfId="67" applyNumberFormat="1" applyFont="1" applyFill="1" applyBorder="1" applyAlignment="1">
      <alignment vertical="center"/>
    </xf>
    <xf numFmtId="185" fontId="10" fillId="3" borderId="1" xfId="67" applyNumberFormat="1" applyFont="1" applyFill="1" applyBorder="1" applyAlignment="1">
      <alignment vertical="center"/>
    </xf>
    <xf numFmtId="0" fontId="14" fillId="25" borderId="52" xfId="90" applyFont="1" applyFill="1" applyBorder="1" applyAlignment="1">
      <alignment vertical="center"/>
      <protection/>
    </xf>
    <xf numFmtId="0" fontId="10" fillId="3" borderId="84" xfId="90" applyFont="1" applyFill="1" applyBorder="1" applyAlignment="1">
      <alignment vertical="center"/>
      <protection/>
    </xf>
    <xf numFmtId="185" fontId="10" fillId="0" borderId="38" xfId="67" applyNumberFormat="1" applyFont="1" applyFill="1" applyBorder="1" applyAlignment="1">
      <alignment vertical="center"/>
    </xf>
    <xf numFmtId="0" fontId="14" fillId="23" borderId="33" xfId="90" applyFont="1" applyFill="1" applyBorder="1" applyAlignment="1">
      <alignment vertical="center"/>
      <protection/>
    </xf>
    <xf numFmtId="0" fontId="11" fillId="23" borderId="85" xfId="90" applyFont="1" applyFill="1" applyBorder="1" applyAlignment="1">
      <alignment vertical="center"/>
      <protection/>
    </xf>
    <xf numFmtId="176" fontId="10" fillId="23" borderId="4" xfId="90" applyNumberFormat="1" applyFont="1" applyFill="1" applyBorder="1" applyAlignment="1">
      <alignment vertical="center"/>
      <protection/>
    </xf>
    <xf numFmtId="194" fontId="10" fillId="0" borderId="4" xfId="67" applyNumberFormat="1" applyFont="1" applyFill="1" applyBorder="1" applyAlignment="1">
      <alignment vertical="center"/>
    </xf>
    <xf numFmtId="185" fontId="10" fillId="0" borderId="4" xfId="67" applyNumberFormat="1" applyFont="1" applyFill="1" applyBorder="1" applyAlignment="1">
      <alignment vertical="center"/>
    </xf>
    <xf numFmtId="9" fontId="10" fillId="4" borderId="1" xfId="67" applyFont="1" applyFill="1" applyBorder="1" applyAlignment="1">
      <alignment vertical="center"/>
    </xf>
    <xf numFmtId="9" fontId="10" fillId="25" borderId="1" xfId="67" applyFont="1" applyFill="1" applyBorder="1" applyAlignment="1">
      <alignment vertical="center"/>
    </xf>
    <xf numFmtId="9" fontId="10" fillId="25" borderId="52" xfId="67" applyFont="1" applyFill="1" applyBorder="1" applyAlignment="1">
      <alignment vertical="center"/>
    </xf>
    <xf numFmtId="9" fontId="10" fillId="8" borderId="52" xfId="67" applyFont="1" applyFill="1" applyBorder="1" applyAlignment="1">
      <alignment vertical="center"/>
    </xf>
    <xf numFmtId="9" fontId="10" fillId="3" borderId="52" xfId="67" applyFont="1" applyFill="1" applyBorder="1" applyAlignment="1">
      <alignment vertical="center"/>
    </xf>
    <xf numFmtId="9" fontId="10" fillId="25" borderId="38" xfId="67" applyFont="1" applyFill="1" applyBorder="1" applyAlignment="1">
      <alignment vertical="center"/>
    </xf>
    <xf numFmtId="9" fontId="10" fillId="23" borderId="4" xfId="67" applyFont="1" applyFill="1" applyBorder="1" applyAlignment="1">
      <alignment vertical="center"/>
    </xf>
    <xf numFmtId="185" fontId="10" fillId="4" borderId="44" xfId="90" applyNumberFormat="1" applyFont="1" applyFill="1" applyBorder="1" applyAlignment="1">
      <alignment vertical="center"/>
      <protection/>
    </xf>
    <xf numFmtId="194" fontId="10" fillId="25" borderId="52" xfId="67" applyNumberFormat="1" applyFont="1" applyFill="1" applyBorder="1" applyAlignment="1">
      <alignment vertical="center"/>
    </xf>
    <xf numFmtId="185" fontId="10" fillId="8" borderId="44" xfId="90" applyNumberFormat="1" applyFont="1" applyFill="1" applyBorder="1" applyAlignment="1">
      <alignment vertical="center"/>
      <protection/>
    </xf>
    <xf numFmtId="194" fontId="10" fillId="8" borderId="52" xfId="67" applyNumberFormat="1" applyFont="1" applyFill="1" applyBorder="1" applyAlignment="1">
      <alignment vertical="center"/>
    </xf>
    <xf numFmtId="185" fontId="10" fillId="3" borderId="44" xfId="90" applyNumberFormat="1" applyFont="1" applyFill="1" applyBorder="1" applyAlignment="1">
      <alignment vertical="center"/>
      <protection/>
    </xf>
    <xf numFmtId="194" fontId="10" fillId="3" borderId="52" xfId="67" applyNumberFormat="1" applyFont="1" applyFill="1" applyBorder="1" applyAlignment="1">
      <alignment vertical="center"/>
    </xf>
    <xf numFmtId="194" fontId="10" fillId="25" borderId="38" xfId="67" applyNumberFormat="1" applyFont="1" applyFill="1" applyBorder="1" applyAlignment="1">
      <alignment vertical="center"/>
    </xf>
    <xf numFmtId="185" fontId="10" fillId="23" borderId="53" xfId="90" applyNumberFormat="1" applyFont="1" applyFill="1" applyBorder="1" applyAlignment="1">
      <alignment vertical="center"/>
      <protection/>
    </xf>
    <xf numFmtId="194" fontId="10" fillId="23" borderId="4" xfId="67" applyNumberFormat="1" applyFont="1" applyFill="1" applyBorder="1" applyAlignment="1">
      <alignment vertical="center"/>
    </xf>
    <xf numFmtId="0" fontId="10" fillId="8" borderId="67" xfId="90" applyFont="1" applyFill="1" applyBorder="1" applyAlignment="1">
      <alignment vertical="center"/>
      <protection/>
    </xf>
    <xf numFmtId="0" fontId="10" fillId="23" borderId="67" xfId="90" applyFont="1" applyFill="1" applyBorder="1" applyAlignment="1">
      <alignment vertical="center"/>
      <protection/>
    </xf>
    <xf numFmtId="0" fontId="10" fillId="23" borderId="69" xfId="90" applyFont="1" applyFill="1" applyBorder="1" applyAlignment="1">
      <alignment vertical="center"/>
      <protection/>
    </xf>
    <xf numFmtId="0" fontId="10" fillId="23" borderId="86" xfId="90" applyFont="1" applyFill="1" applyBorder="1" applyAlignment="1">
      <alignment vertical="center" wrapText="1"/>
      <protection/>
    </xf>
    <xf numFmtId="40" fontId="10" fillId="23" borderId="87" xfId="75" applyNumberFormat="1" applyFont="1" applyFill="1" applyBorder="1" applyAlignment="1">
      <alignment vertical="center"/>
    </xf>
    <xf numFmtId="40" fontId="10" fillId="23" borderId="87" xfId="75" applyNumberFormat="1" applyFont="1" applyFill="1" applyBorder="1" applyAlignment="1">
      <alignment vertical="center" wrapText="1"/>
    </xf>
    <xf numFmtId="40" fontId="10" fillId="28" borderId="87" xfId="75" applyNumberFormat="1" applyFont="1" applyFill="1" applyBorder="1" applyAlignment="1">
      <alignment vertical="center" wrapText="1"/>
    </xf>
    <xf numFmtId="38" fontId="10" fillId="29" borderId="21" xfId="75" applyNumberFormat="1" applyFont="1" applyFill="1" applyBorder="1" applyAlignment="1">
      <alignment vertical="center"/>
    </xf>
    <xf numFmtId="38" fontId="10" fillId="30" borderId="1" xfId="75" applyNumberFormat="1" applyFont="1" applyFill="1" applyBorder="1" applyAlignment="1">
      <alignment vertical="center"/>
    </xf>
    <xf numFmtId="38" fontId="10" fillId="4" borderId="1" xfId="75" applyNumberFormat="1" applyFont="1" applyFill="1" applyBorder="1" applyAlignment="1">
      <alignment vertical="center"/>
    </xf>
    <xf numFmtId="38" fontId="10" fillId="31" borderId="63" xfId="75" applyNumberFormat="1" applyFont="1" applyFill="1" applyBorder="1" applyAlignment="1">
      <alignment vertical="center"/>
    </xf>
    <xf numFmtId="38" fontId="10" fillId="32" borderId="57" xfId="75" applyNumberFormat="1" applyFont="1" applyFill="1" applyBorder="1" applyAlignment="1">
      <alignment vertical="center"/>
    </xf>
    <xf numFmtId="38" fontId="10" fillId="31" borderId="64" xfId="75" applyNumberFormat="1" applyFont="1" applyFill="1" applyBorder="1" applyAlignment="1">
      <alignment vertical="center"/>
    </xf>
    <xf numFmtId="38" fontId="10" fillId="31" borderId="48" xfId="75" applyNumberFormat="1" applyFont="1" applyFill="1" applyBorder="1" applyAlignment="1">
      <alignment vertical="center"/>
    </xf>
    <xf numFmtId="38" fontId="10" fillId="31" borderId="49" xfId="75" applyNumberFormat="1" applyFont="1" applyFill="1" applyBorder="1" applyAlignment="1">
      <alignment vertical="center"/>
    </xf>
    <xf numFmtId="38" fontId="10" fillId="33" borderId="1" xfId="75" applyNumberFormat="1" applyFont="1" applyFill="1" applyBorder="1" applyAlignment="1">
      <alignment vertical="center"/>
    </xf>
    <xf numFmtId="38" fontId="10" fillId="26" borderId="1" xfId="75" applyNumberFormat="1" applyFont="1" applyFill="1" applyBorder="1" applyAlignment="1">
      <alignment vertical="center"/>
    </xf>
    <xf numFmtId="38" fontId="10" fillId="31" borderId="57" xfId="75" applyNumberFormat="1" applyFont="1" applyFill="1" applyBorder="1" applyAlignment="1">
      <alignment vertical="center"/>
    </xf>
    <xf numFmtId="38" fontId="10" fillId="32" borderId="49" xfId="75" applyNumberFormat="1" applyFont="1" applyFill="1" applyBorder="1" applyAlignment="1">
      <alignment vertical="center"/>
    </xf>
    <xf numFmtId="38" fontId="10" fillId="34" borderId="1" xfId="75" applyNumberFormat="1" applyFont="1" applyFill="1" applyBorder="1" applyAlignment="1">
      <alignment vertical="center"/>
    </xf>
    <xf numFmtId="38" fontId="10" fillId="2" borderId="1" xfId="75" applyNumberFormat="1" applyFont="1" applyFill="1" applyBorder="1" applyAlignment="1">
      <alignment vertical="center"/>
    </xf>
    <xf numFmtId="38" fontId="10" fillId="35" borderId="1" xfId="75" applyNumberFormat="1" applyFont="1" applyFill="1" applyBorder="1" applyAlignment="1">
      <alignment vertical="center"/>
    </xf>
    <xf numFmtId="38" fontId="10" fillId="7" borderId="1" xfId="75" applyNumberFormat="1" applyFont="1" applyFill="1" applyBorder="1" applyAlignment="1">
      <alignment vertical="center"/>
    </xf>
    <xf numFmtId="38" fontId="10" fillId="36" borderId="87" xfId="75" applyNumberFormat="1" applyFont="1" applyFill="1" applyBorder="1" applyAlignment="1">
      <alignment vertical="center"/>
    </xf>
    <xf numFmtId="38" fontId="10" fillId="37" borderId="87" xfId="75" applyNumberFormat="1" applyFont="1" applyFill="1" applyBorder="1" applyAlignment="1">
      <alignment vertical="center"/>
    </xf>
    <xf numFmtId="38" fontId="10" fillId="16" borderId="21" xfId="75" applyNumberFormat="1" applyFont="1" applyFill="1" applyBorder="1" applyAlignment="1">
      <alignment vertical="center"/>
    </xf>
    <xf numFmtId="38" fontId="15" fillId="38" borderId="41" xfId="75" applyNumberFormat="1" applyFont="1" applyFill="1" applyBorder="1" applyAlignment="1">
      <alignment vertical="center"/>
    </xf>
    <xf numFmtId="38" fontId="15" fillId="25" borderId="41" xfId="75" applyNumberFormat="1" applyFont="1" applyFill="1" applyBorder="1" applyAlignment="1">
      <alignment vertical="center"/>
    </xf>
    <xf numFmtId="38" fontId="10" fillId="3" borderId="21" xfId="75" applyNumberFormat="1" applyFont="1" applyFill="1" applyBorder="1" applyAlignment="1">
      <alignment vertical="center"/>
    </xf>
    <xf numFmtId="38" fontId="10" fillId="23" borderId="87" xfId="75" applyNumberFormat="1" applyFont="1" applyFill="1" applyBorder="1" applyAlignment="1">
      <alignment vertical="center"/>
    </xf>
    <xf numFmtId="0" fontId="10" fillId="8" borderId="20" xfId="90" applyFont="1" applyFill="1" applyBorder="1" applyAlignment="1">
      <alignment vertical="center" wrapText="1"/>
      <protection/>
    </xf>
    <xf numFmtId="38" fontId="10" fillId="39" borderId="21" xfId="75" applyNumberFormat="1" applyFont="1" applyFill="1" applyBorder="1" applyAlignment="1">
      <alignment vertical="center"/>
    </xf>
    <xf numFmtId="38" fontId="10" fillId="40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/>
    </xf>
    <xf numFmtId="40" fontId="10" fillId="8" borderId="21" xfId="75" applyNumberFormat="1" applyFont="1" applyFill="1" applyBorder="1" applyAlignment="1">
      <alignment vertical="center" wrapText="1"/>
    </xf>
    <xf numFmtId="0" fontId="10" fillId="8" borderId="70" xfId="90" applyFont="1" applyFill="1" applyBorder="1" applyAlignment="1">
      <alignment vertical="center"/>
      <protection/>
    </xf>
    <xf numFmtId="0" fontId="10" fillId="8" borderId="88" xfId="90" applyFont="1" applyFill="1" applyBorder="1" applyAlignment="1">
      <alignment vertical="center"/>
      <protection/>
    </xf>
    <xf numFmtId="0" fontId="10" fillId="25" borderId="89" xfId="90" applyFont="1" applyFill="1" applyBorder="1" applyAlignment="1">
      <alignment vertical="center" wrapText="1"/>
      <protection/>
    </xf>
    <xf numFmtId="38" fontId="10" fillId="32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/>
    </xf>
    <xf numFmtId="40" fontId="10" fillId="25" borderId="84" xfId="75" applyNumberFormat="1" applyFont="1" applyFill="1" applyBorder="1" applyAlignment="1">
      <alignment vertical="center" wrapText="1"/>
    </xf>
    <xf numFmtId="0" fontId="14" fillId="25" borderId="90" xfId="90" applyFont="1" applyFill="1" applyBorder="1" applyAlignment="1">
      <alignment vertical="center"/>
      <protection/>
    </xf>
    <xf numFmtId="38" fontId="10" fillId="8" borderId="21" xfId="75" applyNumberFormat="1" applyFont="1" applyFill="1" applyBorder="1" applyAlignment="1">
      <alignment vertical="center"/>
    </xf>
    <xf numFmtId="0" fontId="10" fillId="25" borderId="69" xfId="90" applyFont="1" applyFill="1" applyBorder="1" applyAlignment="1">
      <alignment vertical="center"/>
      <protection/>
    </xf>
    <xf numFmtId="38" fontId="14" fillId="31" borderId="84" xfId="75" applyNumberFormat="1" applyFont="1" applyFill="1" applyBorder="1" applyAlignment="1">
      <alignment horizontal="right" vertical="center"/>
    </xf>
    <xf numFmtId="194" fontId="14" fillId="25" borderId="1" xfId="67" applyNumberFormat="1" applyFont="1" applyFill="1" applyBorder="1" applyAlignment="1">
      <alignment vertical="center"/>
    </xf>
    <xf numFmtId="176" fontId="27" fillId="25" borderId="91" xfId="90" applyNumberFormat="1" applyFont="1" applyFill="1" applyBorder="1">
      <alignment/>
      <protection/>
    </xf>
    <xf numFmtId="176" fontId="27" fillId="25" borderId="92" xfId="90" applyNumberFormat="1" applyFont="1" applyFill="1" applyBorder="1">
      <alignment/>
      <protection/>
    </xf>
    <xf numFmtId="176" fontId="27" fillId="25" borderId="93" xfId="90" applyNumberFormat="1" applyFont="1" applyFill="1" applyBorder="1">
      <alignment/>
      <protection/>
    </xf>
    <xf numFmtId="176" fontId="27" fillId="25" borderId="94" xfId="90" applyNumberFormat="1" applyFont="1" applyFill="1" applyBorder="1">
      <alignment/>
      <protection/>
    </xf>
    <xf numFmtId="0" fontId="11" fillId="22" borderId="1" xfId="0" applyFont="1" applyFill="1" applyBorder="1" applyAlignment="1">
      <alignment vertical="center"/>
    </xf>
    <xf numFmtId="0" fontId="10" fillId="22" borderId="3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horizontal="center" vertical="center"/>
      <protection/>
    </xf>
    <xf numFmtId="0" fontId="33" fillId="22" borderId="1" xfId="90" applyFont="1" applyFill="1" applyBorder="1" applyAlignment="1">
      <alignment horizontal="center" vertical="center" wrapText="1"/>
      <protection/>
    </xf>
    <xf numFmtId="0" fontId="10" fillId="22" borderId="1" xfId="90" applyFont="1" applyFill="1" applyBorder="1" applyAlignment="1">
      <alignment horizontal="center" vertical="center"/>
      <protection/>
    </xf>
    <xf numFmtId="0" fontId="10" fillId="22" borderId="1" xfId="90" applyFont="1" applyFill="1" applyBorder="1" applyAlignment="1">
      <alignment horizontal="center" vertical="center" wrapText="1"/>
      <protection/>
    </xf>
    <xf numFmtId="0" fontId="14" fillId="22" borderId="1" xfId="90" applyFont="1" applyFill="1" applyBorder="1" applyAlignment="1">
      <alignment horizontal="center" vertical="center"/>
      <protection/>
    </xf>
    <xf numFmtId="0" fontId="27" fillId="22" borderId="95" xfId="90" applyFont="1" applyFill="1" applyBorder="1">
      <alignment/>
      <protection/>
    </xf>
    <xf numFmtId="0" fontId="13" fillId="22" borderId="96" xfId="90" applyFont="1" applyFill="1" applyBorder="1" applyAlignment="1">
      <alignment vertical="top"/>
      <protection/>
    </xf>
    <xf numFmtId="0" fontId="13" fillId="22" borderId="97" xfId="90" applyFont="1" applyFill="1" applyBorder="1" applyAlignment="1">
      <alignment vertical="top"/>
      <protection/>
    </xf>
    <xf numFmtId="0" fontId="13" fillId="22" borderId="98" xfId="90" applyFont="1" applyFill="1" applyBorder="1" applyAlignment="1">
      <alignment horizontal="center" vertical="top" wrapText="1"/>
      <protection/>
    </xf>
    <xf numFmtId="0" fontId="13" fillId="22" borderId="97" xfId="90" applyFont="1" applyFill="1" applyBorder="1" applyAlignment="1">
      <alignment horizontal="center" vertical="top" wrapText="1"/>
      <protection/>
    </xf>
    <xf numFmtId="0" fontId="11" fillId="22" borderId="51" xfId="90" applyFont="1" applyFill="1" applyBorder="1" applyAlignment="1">
      <alignment horizontal="left" vertical="center"/>
      <protection/>
    </xf>
    <xf numFmtId="0" fontId="10" fillId="22" borderId="99" xfId="90" applyFont="1" applyFill="1" applyBorder="1" applyAlignment="1">
      <alignment horizontal="left" vertical="center"/>
      <protection/>
    </xf>
    <xf numFmtId="0" fontId="10" fillId="22" borderId="100" xfId="90" applyFont="1" applyFill="1" applyBorder="1" applyAlignment="1">
      <alignment horizontal="center" vertical="center"/>
      <protection/>
    </xf>
    <xf numFmtId="0" fontId="14" fillId="22" borderId="101" xfId="90" applyFont="1" applyFill="1" applyBorder="1" applyAlignment="1">
      <alignment horizontal="center" vertical="center" wrapText="1"/>
      <protection/>
    </xf>
    <xf numFmtId="0" fontId="10" fillId="22" borderId="101" xfId="90" applyFont="1" applyFill="1" applyBorder="1" applyAlignment="1">
      <alignment horizontal="center" vertical="center"/>
      <protection/>
    </xf>
    <xf numFmtId="0" fontId="11" fillId="22" borderId="101" xfId="90" applyFont="1" applyFill="1" applyBorder="1" applyAlignment="1">
      <alignment horizontal="center" vertical="center"/>
      <protection/>
    </xf>
    <xf numFmtId="0" fontId="11" fillId="22" borderId="1" xfId="90" applyFont="1" applyFill="1" applyBorder="1" applyAlignment="1">
      <alignment horizontal="left" vertical="center"/>
      <protection/>
    </xf>
    <xf numFmtId="0" fontId="14" fillId="22" borderId="1" xfId="90" applyFont="1" applyFill="1" applyBorder="1" applyAlignment="1">
      <alignment horizontal="center" vertical="center" wrapText="1"/>
      <protection/>
    </xf>
    <xf numFmtId="0" fontId="11" fillId="22" borderId="1" xfId="90" applyFont="1" applyFill="1" applyBorder="1" applyAlignment="1">
      <alignment horizontal="center" vertical="center"/>
      <protection/>
    </xf>
    <xf numFmtId="0" fontId="19" fillId="22" borderId="18" xfId="90" applyFont="1" applyFill="1" applyBorder="1" applyAlignment="1">
      <alignment horizontal="center" vertical="center"/>
      <protection/>
    </xf>
    <xf numFmtId="0" fontId="19" fillId="22" borderId="19" xfId="90" applyFont="1" applyFill="1" applyBorder="1" applyAlignment="1">
      <alignment horizontal="center" vertical="center"/>
      <protection/>
    </xf>
    <xf numFmtId="0" fontId="16" fillId="22" borderId="20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/>
      <protection/>
    </xf>
    <xf numFmtId="0" fontId="19" fillId="22" borderId="22" xfId="90" applyFont="1" applyFill="1" applyBorder="1" applyAlignment="1">
      <alignment horizontal="center" vertical="center"/>
      <protection/>
    </xf>
    <xf numFmtId="0" fontId="19" fillId="22" borderId="102" xfId="90" applyFont="1" applyFill="1" applyBorder="1" applyAlignment="1">
      <alignment horizontal="center" vertical="center"/>
      <protection/>
    </xf>
    <xf numFmtId="0" fontId="10" fillId="22" borderId="18" xfId="90" applyFont="1" applyFill="1" applyBorder="1" applyAlignment="1">
      <alignment vertical="center"/>
      <protection/>
    </xf>
    <xf numFmtId="0" fontId="10" fillId="22" borderId="19" xfId="90" applyFont="1" applyFill="1" applyBorder="1" applyAlignment="1">
      <alignment horizontal="center" vertical="center"/>
      <protection/>
    </xf>
    <xf numFmtId="0" fontId="11" fillId="22" borderId="20" xfId="90" applyFont="1" applyFill="1" applyBorder="1" applyAlignment="1">
      <alignment horizontal="center" vertical="center" wrapText="1"/>
      <protection/>
    </xf>
    <xf numFmtId="0" fontId="10" fillId="22" borderId="21" xfId="90" applyFont="1" applyFill="1" applyBorder="1" applyAlignment="1">
      <alignment horizontal="center" vertical="center"/>
      <protection/>
    </xf>
    <xf numFmtId="0" fontId="10" fillId="22" borderId="22" xfId="90" applyFont="1" applyFill="1" applyBorder="1" applyAlignment="1">
      <alignment horizontal="center" vertical="center"/>
      <protection/>
    </xf>
    <xf numFmtId="0" fontId="10" fillId="22" borderId="20" xfId="90" applyFont="1" applyFill="1" applyBorder="1" applyAlignment="1">
      <alignment horizontal="center" vertical="center"/>
      <protection/>
    </xf>
    <xf numFmtId="0" fontId="10" fillId="22" borderId="101" xfId="90" applyFont="1" applyFill="1" applyBorder="1" applyAlignment="1">
      <alignment horizontal="center" vertical="center" wrapText="1"/>
      <protection/>
    </xf>
    <xf numFmtId="0" fontId="19" fillId="22" borderId="21" xfId="90" applyFont="1" applyFill="1" applyBorder="1" applyAlignment="1">
      <alignment horizontal="center" vertical="center" wrapText="1"/>
      <protection/>
    </xf>
    <xf numFmtId="0" fontId="19" fillId="22" borderId="23" xfId="90" applyFont="1" applyFill="1" applyBorder="1" applyAlignment="1">
      <alignment horizontal="center" vertical="center" wrapText="1"/>
      <protection/>
    </xf>
    <xf numFmtId="9" fontId="10" fillId="25" borderId="1" xfId="90" applyNumberFormat="1" applyFont="1" applyFill="1" applyBorder="1" applyAlignment="1">
      <alignment vertical="center"/>
      <protection/>
    </xf>
    <xf numFmtId="9" fontId="10" fillId="25" borderId="38" xfId="90" applyNumberFormat="1" applyFont="1" applyFill="1" applyBorder="1" applyAlignment="1">
      <alignment vertical="center"/>
      <protection/>
    </xf>
    <xf numFmtId="9" fontId="10" fillId="25" borderId="4" xfId="90" applyNumberFormat="1" applyFont="1" applyFill="1" applyBorder="1" applyAlignment="1">
      <alignment vertical="center"/>
      <protection/>
    </xf>
    <xf numFmtId="0" fontId="39" fillId="25" borderId="0" xfId="0" applyFont="1" applyFill="1" applyAlignment="1">
      <alignment vertical="center"/>
    </xf>
    <xf numFmtId="31" fontId="0" fillId="25" borderId="0" xfId="0" applyNumberFormat="1" applyFill="1" applyAlignment="1">
      <alignment vertical="center"/>
    </xf>
    <xf numFmtId="0" fontId="0" fillId="25" borderId="0" xfId="0" applyFill="1" applyAlignment="1">
      <alignment horizontal="right" vertical="center"/>
    </xf>
    <xf numFmtId="9" fontId="27" fillId="25" borderId="103" xfId="90" applyNumberFormat="1" applyFont="1" applyFill="1" applyBorder="1">
      <alignment/>
      <protection/>
    </xf>
    <xf numFmtId="9" fontId="27" fillId="25" borderId="92" xfId="90" applyNumberFormat="1" applyFont="1" applyFill="1" applyBorder="1">
      <alignment/>
      <protection/>
    </xf>
    <xf numFmtId="221" fontId="27" fillId="25" borderId="104" xfId="90" applyNumberFormat="1" applyFont="1" applyFill="1" applyBorder="1">
      <alignment/>
      <protection/>
    </xf>
    <xf numFmtId="221" fontId="27" fillId="25" borderId="94" xfId="90" applyNumberFormat="1" applyFont="1" applyFill="1" applyBorder="1">
      <alignment/>
      <protection/>
    </xf>
    <xf numFmtId="222" fontId="10" fillId="25" borderId="4" xfId="90" applyNumberFormat="1" applyFont="1" applyFill="1" applyBorder="1" applyAlignment="1">
      <alignment vertical="center"/>
      <protection/>
    </xf>
    <xf numFmtId="179" fontId="10" fillId="25" borderId="1" xfId="67" applyNumberFormat="1" applyFont="1" applyFill="1" applyBorder="1" applyAlignment="1">
      <alignment vertical="center"/>
    </xf>
    <xf numFmtId="10" fontId="10" fillId="25" borderId="1" xfId="67" applyNumberFormat="1" applyFont="1" applyFill="1" applyBorder="1" applyAlignment="1">
      <alignment vertical="center"/>
    </xf>
    <xf numFmtId="179" fontId="10" fillId="25" borderId="52" xfId="67" applyNumberFormat="1" applyFont="1" applyFill="1" applyBorder="1" applyAlignment="1">
      <alignment vertical="center"/>
    </xf>
    <xf numFmtId="0" fontId="6" fillId="25" borderId="0" xfId="69" applyFill="1" applyAlignment="1" applyProtection="1">
      <alignment horizontal="right" vertic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11125"/>
          <c:w val="0.6582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Total'!$Z$6:$AT$6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Total'!$Z$7:$AT$7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Total'!$Z$8:$AT$8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Total'!$Z$9:$AT$9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Total'!$Z$10:$AT$10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Total'!$Z$5:$AT$5</c:f>
              <c:strCache/>
            </c:strRef>
          </c:cat>
          <c:val>
            <c:numRef>
              <c:f>'1) Total'!$Z$11:$AT$11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47"/>
        <c:axId val="45243613"/>
        <c:axId val="4539334"/>
      </c:barChart>
      <c:catAx>
        <c:axId val="4524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34"/>
        <c:crossesAt val="0"/>
        <c:auto val="1"/>
        <c:lblOffset val="100"/>
        <c:tickLblSkip val="1"/>
        <c:noMultiLvlLbl val="0"/>
      </c:catAx>
      <c:valAx>
        <c:axId val="4539334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4361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70425"/>
          <c:w val="0.068"/>
          <c:h val="0.29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25"/>
          <c:y val="0.3325"/>
          <c:w val="0.26925"/>
          <c:h val="0.2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F-gas'!$Y$15:$Y$18</c:f>
              <c:strCache/>
            </c:strRef>
          </c:cat>
          <c:val>
            <c:numRef>
              <c:f>'8) F-gas'!$AT$15:$AT$18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25"/>
          <c:y val="0.319"/>
          <c:w val="0.29825"/>
          <c:h val="0.28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F-gas'!$Y$20:$Y$23</c:f>
              <c:strCache/>
            </c:strRef>
          </c:cat>
          <c:val>
            <c:numRef>
              <c:f>'8) F-gas'!$AT$20:$AT$23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54007"/>
        <c:axId val="32141744"/>
      </c:lineChart>
      <c:catAx>
        <c:axId val="40854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141744"/>
        <c:crosses val="autoZero"/>
        <c:auto val="1"/>
        <c:lblOffset val="100"/>
        <c:tickLblSkip val="1"/>
        <c:noMultiLvlLbl val="0"/>
      </c:catAx>
      <c:valAx>
        <c:axId val="3214174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85400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9925"/>
          <c:w val="0.9077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Allocated_CO2-Sector'!$Z$35:$AT$35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Allocated_CO2-Sector'!$Z$36:$AT$36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Allocated_CO2-Sector'!$Z$37:$AT$37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Allocated_CO2-Sector'!$Z$38:$AT$38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Allocated_CO2-Sector'!$Z$39:$AT$39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Allocated_CO2-Sector'!$Z$40:$AT$40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'3) Allocated_CO2-Sector'!$Z$34:$AT$34</c:f>
              <c:strCache/>
            </c:strRef>
          </c:cat>
          <c:val>
            <c:numRef>
              <c:f>'3) Allocated_CO2-Sector'!$Z$41:$AT$41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4442"/>
        <c:crosses val="autoZero"/>
        <c:auto val="1"/>
        <c:lblOffset val="100"/>
        <c:tickLblSkip val="1"/>
        <c:noMultiLvlLbl val="0"/>
      </c:catAx>
      <c:valAx>
        <c:axId val="53344442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02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6325"/>
          <c:w val="0.699"/>
          <c:h val="0.9637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Allocated_CO2-Sector'!$Y$82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'3) Allocated_CO2-Sector'!$Z$78:$AT$78</c:f>
              <c:strCache/>
            </c:strRef>
          </c:cat>
          <c:val>
            <c:numRef>
              <c:f>'3) Allocated_CO2-Sector'!$Z$82:$AT$82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'3) Allocated_CO2-Sector'!$Y$79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'3) Allocated_CO2-Sector'!$AA$78:$AT$78</c:f>
              <c:strCache/>
            </c:strRef>
          </c:cat>
          <c:val>
            <c:numRef>
              <c:f>'3) Allocated_CO2-Sector'!$Z$79:$AT$79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'3) Allocated_CO2-Sector'!$Y$80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Allocated_CO2-Sector'!$Z$80:$AT$80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'3) Allocated_CO2-Sector'!$Y$81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'3) Allocated_CO2-Sector'!$Z$78:$AS$78</c:f>
              <c:strCache/>
            </c:strRef>
          </c:cat>
          <c:val>
            <c:numRef>
              <c:f>'3) Allocated_CO2-Sector'!$Z$81:$AT$81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337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125"/>
          <c:w val="0.5465"/>
          <c:h val="0.55175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"/>
          <c:w val="0.55425"/>
          <c:h val="0.5615"/>
        </c:manualLayout>
      </c:layout>
      <c:doughnutChart>
        <c:varyColors val="1"/>
        <c:ser>
          <c:idx val="0"/>
          <c:order val="0"/>
          <c:tx>
            <c:strRef>
              <c:f>'5) CO2-Share-2009'!$C$4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'5) CO2-Share-2009'!$D$4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CO2-Share-2009'!$B$5:$B$12</c:f>
              <c:strCache/>
            </c:strRef>
          </c:cat>
          <c:val>
            <c:numRef>
              <c:f>'5) CO2-Share-2009'!$D$5:$D$12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1"/>
          <c:y val="0.3015"/>
          <c:w val="0.346"/>
          <c:h val="0.3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825"/>
          <c:y val="0.28725"/>
          <c:w val="0.338"/>
          <c:h val="0.32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N2O'!$AT$6:$AT$10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29825"/>
          <c:w val="0.3915"/>
          <c:h val="0.3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製造時の副成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F-gas'!$AT$7:$AT$13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</cdr:x>
      <cdr:y>0.097</cdr:y>
    </cdr:from>
    <cdr:to>
      <cdr:x>0.266</cdr:x>
      <cdr:y>0.798</cdr:y>
    </cdr:to>
    <cdr:sp>
      <cdr:nvSpPr>
        <cdr:cNvPr id="1" name="Line 1"/>
        <cdr:cNvSpPr>
          <a:spLocks/>
        </cdr:cNvSpPr>
      </cdr:nvSpPr>
      <cdr:spPr>
        <a:xfrm flipH="1" flipV="1">
          <a:off x="2505075" y="552450"/>
          <a:ext cx="0" cy="4029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0.24425</cdr:x>
      <cdr:y>0.23725</cdr:y>
    </cdr:from>
    <cdr:to>
      <cdr:x>0.873</cdr:x>
      <cdr:y>0.238</cdr:y>
    </cdr:to>
    <cdr:sp>
      <cdr:nvSpPr>
        <cdr:cNvPr id="2" name="Line 2"/>
        <cdr:cNvSpPr>
          <a:spLocks/>
        </cdr:cNvSpPr>
      </cdr:nvSpPr>
      <cdr:spPr>
        <a:xfrm>
          <a:off x="2295525" y="1362075"/>
          <a:ext cx="592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0.05125</cdr:x>
      <cdr:y>0.776</cdr:y>
    </cdr:from>
    <cdr:to>
      <cdr:x>0.2065</cdr:x>
      <cdr:y>0.8425</cdr:y>
    </cdr:to>
    <cdr:sp>
      <cdr:nvSpPr>
        <cdr:cNvPr id="3" name="Rectangle 10"/>
        <cdr:cNvSpPr>
          <a:spLocks/>
        </cdr:cNvSpPr>
      </cdr:nvSpPr>
      <cdr:spPr>
        <a:xfrm>
          <a:off x="476250" y="4457700"/>
          <a:ext cx="1466850" cy="3810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0.425</cdr:x>
      <cdr:y>0.17675</cdr:y>
    </cdr:from>
    <cdr:to>
      <cdr:x>0.43225</cdr:x>
      <cdr:y>0.19925</cdr:y>
    </cdr:to>
    <cdr:sp>
      <cdr:nvSpPr>
        <cdr:cNvPr id="4" name="AutoShape 11"/>
        <cdr:cNvSpPr>
          <a:spLocks/>
        </cdr:cNvSpPr>
      </cdr:nvSpPr>
      <cdr:spPr>
        <a:xfrm>
          <a:off x="4000500" y="1009650"/>
          <a:ext cx="66675" cy="133350"/>
        </a:xfrm>
        <a:prstGeom prst="leftBrace">
          <a:avLst>
            <a:gd name="adj" fmla="val -44347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0.2655</cdr:x>
      <cdr:y>0.21725</cdr:y>
    </cdr:from>
    <cdr:to>
      <cdr:x>0.274</cdr:x>
      <cdr:y>0.24</cdr:y>
    </cdr:to>
    <cdr:sp>
      <cdr:nvSpPr>
        <cdr:cNvPr id="5" name="AutoShape 12"/>
        <cdr:cNvSpPr>
          <a:spLocks/>
        </cdr:cNvSpPr>
      </cdr:nvSpPr>
      <cdr:spPr>
        <a:xfrm>
          <a:off x="2495550" y="1247775"/>
          <a:ext cx="76200" cy="1333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0.274</cdr:x>
      <cdr:y>0.19275</cdr:y>
    </cdr:from>
    <cdr:to>
      <cdr:x>0.42325</cdr:x>
      <cdr:y>0.22675</cdr:y>
    </cdr:to>
    <cdr:sp>
      <cdr:nvSpPr>
        <cdr:cNvPr id="6" name="Line 13"/>
        <cdr:cNvSpPr>
          <a:spLocks/>
        </cdr:cNvSpPr>
      </cdr:nvSpPr>
      <cdr:spPr>
        <a:xfrm flipH="1">
          <a:off x="2581275" y="1104900"/>
          <a:ext cx="1409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0.22725</cdr:y>
    </cdr:from>
    <cdr:to>
      <cdr:x>0.9175</cdr:x>
      <cdr:y>0.276</cdr:y>
    </cdr:to>
    <cdr:sp>
      <cdr:nvSpPr>
        <cdr:cNvPr id="7" name="Text Box 14"/>
        <cdr:cNvSpPr txBox="1">
          <a:spLocks noChangeArrowheads="1"/>
        </cdr:cNvSpPr>
      </cdr:nvSpPr>
      <cdr:spPr>
        <a:xfrm>
          <a:off x="8258175" y="1304925"/>
          <a:ext cx="39052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0.241</cdr:x>
      <cdr:y>0.19475</cdr:y>
    </cdr:from>
    <cdr:to>
      <cdr:x>0.876</cdr:x>
      <cdr:y>0.19475</cdr:y>
    </cdr:to>
    <cdr:sp>
      <cdr:nvSpPr>
        <cdr:cNvPr id="8" name="Line 15"/>
        <cdr:cNvSpPr>
          <a:spLocks/>
        </cdr:cNvSpPr>
      </cdr:nvSpPr>
      <cdr:spPr>
        <a:xfrm flipV="1">
          <a:off x="2266950" y="11144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0.1495</cdr:y>
    </cdr:from>
    <cdr:to>
      <cdr:x>0.87125</cdr:x>
      <cdr:y>0.15075</cdr:y>
    </cdr:to>
    <cdr:sp>
      <cdr:nvSpPr>
        <cdr:cNvPr id="9" name="Line 16"/>
        <cdr:cNvSpPr>
          <a:spLocks/>
        </cdr:cNvSpPr>
      </cdr:nvSpPr>
      <cdr:spPr>
        <a:xfrm flipV="1">
          <a:off x="2228850" y="857250"/>
          <a:ext cx="59817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0.176</cdr:y>
    </cdr:from>
    <cdr:to>
      <cdr:x>0.91125</cdr:x>
      <cdr:y>0.22475</cdr:y>
    </cdr:to>
    <cdr:sp>
      <cdr:nvSpPr>
        <cdr:cNvPr id="10" name="Text Box 17"/>
        <cdr:cNvSpPr txBox="1">
          <a:spLocks noChangeArrowheads="1"/>
        </cdr:cNvSpPr>
      </cdr:nvSpPr>
      <cdr:spPr>
        <a:xfrm>
          <a:off x="8286750" y="1009650"/>
          <a:ext cx="295275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0.87375</cdr:x>
      <cdr:y>0.1135</cdr:y>
    </cdr:from>
    <cdr:to>
      <cdr:x>0.93075</cdr:x>
      <cdr:y>0.16075</cdr:y>
    </cdr:to>
    <cdr:sp>
      <cdr:nvSpPr>
        <cdr:cNvPr id="11" name="Text Box 18"/>
        <cdr:cNvSpPr txBox="1">
          <a:spLocks noChangeArrowheads="1"/>
        </cdr:cNvSpPr>
      </cdr:nvSpPr>
      <cdr:spPr>
        <a:xfrm>
          <a:off x="8239125" y="647700"/>
          <a:ext cx="533400" cy="2762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0.30075</cdr:x>
      <cdr:y>0.03225</cdr:y>
    </cdr:from>
    <cdr:to>
      <cdr:x>0.425</cdr:x>
      <cdr:y>0.198</cdr:y>
    </cdr:to>
    <cdr:sp>
      <cdr:nvSpPr>
        <cdr:cNvPr id="12" name="Text Box 19"/>
        <cdr:cNvSpPr txBox="1">
          <a:spLocks noChangeArrowheads="1"/>
        </cdr:cNvSpPr>
      </cdr:nvSpPr>
      <cdr:spPr>
        <a:xfrm>
          <a:off x="2828925" y="180975"/>
          <a:ext cx="1171575" cy="95250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0.31275</cdr:x>
      <cdr:y>0.39575</cdr:y>
    </cdr:from>
    <cdr:to>
      <cdr:x>0.69775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81225"/>
          <a:ext cx="2171700" cy="942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,500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0.757</cdr:x>
      <cdr:y>0.12025</cdr:y>
    </cdr:from>
    <cdr:to>
      <cdr:x>0.9865</cdr:x>
      <cdr:y>0.26575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57675" y="657225"/>
          <a:ext cx="12954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0.2685</cdr:y>
    </cdr:from>
    <cdr:to>
      <cdr:x>0.15275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0.4885</cdr:y>
    </cdr:from>
    <cdr:to>
      <cdr:x>1</cdr:x>
      <cdr:y>0.63475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86050"/>
          <a:ext cx="10287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</cdr:y>
    </cdr:from>
    <cdr:to>
      <cdr:x>0.23175</cdr:x>
      <cdr:y>0.698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57500"/>
          <a:ext cx="1304925" cy="990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0.0325</cdr:x>
      <cdr:y>0.742</cdr:y>
    </cdr:from>
    <cdr:to>
      <cdr:x>0.27225</cdr:x>
      <cdr:y>0.916</cdr:y>
    </cdr:to>
    <cdr:sp>
      <cdr:nvSpPr>
        <cdr:cNvPr id="6" name="Text Box 6"/>
        <cdr:cNvSpPr txBox="1">
          <a:spLocks noChangeArrowheads="1"/>
        </cdr:cNvSpPr>
      </cdr:nvSpPr>
      <cdr:spPr>
        <a:xfrm>
          <a:off x="180975" y="4086225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0.022</cdr:y>
    </cdr:from>
    <cdr:to>
      <cdr:x>0.5225</cdr:x>
      <cdr:y>0.1205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431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0.54525</cdr:x>
      <cdr:y>0.048</cdr:y>
    </cdr:from>
    <cdr:to>
      <cdr:x>0.8085</cdr:x>
      <cdr:y>0.1465</cdr:y>
    </cdr:to>
    <cdr:sp>
      <cdr:nvSpPr>
        <cdr:cNvPr id="8" name="Text Box 8"/>
        <cdr:cNvSpPr txBox="1">
          <a:spLocks noChangeArrowheads="1"/>
        </cdr:cNvSpPr>
      </cdr:nvSpPr>
      <cdr:spPr>
        <a:xfrm>
          <a:off x="3067050" y="257175"/>
          <a:ext cx="14859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0.096</cdr:y>
    </cdr:from>
    <cdr:to>
      <cdr:x>0.2075</cdr:x>
      <cdr:y>0.2245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0.5745</cdr:x>
      <cdr:y>0.17625</cdr:y>
    </cdr:from>
    <cdr:to>
      <cdr:x>0.77325</cdr:x>
      <cdr:y>0.2045</cdr:y>
    </cdr:to>
    <cdr:sp>
      <cdr:nvSpPr>
        <cdr:cNvPr id="10" name="Line 10"/>
        <cdr:cNvSpPr>
          <a:spLocks/>
        </cdr:cNvSpPr>
      </cdr:nvSpPr>
      <cdr:spPr>
        <a:xfrm flipV="1">
          <a:off x="3228975" y="971550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0.1205</cdr:y>
    </cdr:from>
    <cdr:to>
      <cdr:x>0.59675</cdr:x>
      <cdr:y>0.19725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0.4075</cdr:x>
      <cdr:y>0.06925</cdr:y>
    </cdr:from>
    <cdr:to>
      <cdr:x>0.483</cdr:x>
      <cdr:y>0.2045</cdr:y>
    </cdr:to>
    <cdr:sp>
      <cdr:nvSpPr>
        <cdr:cNvPr id="12" name="Line 12"/>
        <cdr:cNvSpPr>
          <a:spLocks/>
        </cdr:cNvSpPr>
      </cdr:nvSpPr>
      <cdr:spPr>
        <a:xfrm flipH="1" flipV="1">
          <a:off x="2286000" y="38100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0.164</cdr:y>
    </cdr:from>
    <cdr:to>
      <cdr:x>0.43875</cdr:x>
      <cdr:y>0.204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0.32025</cdr:y>
    </cdr:from>
    <cdr:to>
      <cdr:x>0.27225</cdr:x>
      <cdr:y>0.32025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</cdr:x>
      <cdr:y>0.489</cdr:y>
    </cdr:from>
    <cdr:to>
      <cdr:x>0.2125</cdr:x>
      <cdr:y>0.508</cdr:y>
    </cdr:to>
    <cdr:sp>
      <cdr:nvSpPr>
        <cdr:cNvPr id="15" name="Line 15"/>
        <cdr:cNvSpPr>
          <a:spLocks/>
        </cdr:cNvSpPr>
      </cdr:nvSpPr>
      <cdr:spPr>
        <a:xfrm flipH="1">
          <a:off x="952500" y="269557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</cdr:x>
      <cdr:y>0.70625</cdr:y>
    </cdr:from>
    <cdr:to>
      <cdr:x>0.33925</cdr:x>
      <cdr:y>0.76375</cdr:y>
    </cdr:to>
    <cdr:sp>
      <cdr:nvSpPr>
        <cdr:cNvPr id="16" name="Line 16"/>
        <cdr:cNvSpPr>
          <a:spLocks/>
        </cdr:cNvSpPr>
      </cdr:nvSpPr>
      <cdr:spPr>
        <a:xfrm flipH="1">
          <a:off x="1400175" y="388620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0.473</cdr:y>
    </cdr:from>
    <cdr:to>
      <cdr:x>0.8465</cdr:x>
      <cdr:y>0.489</cdr:y>
    </cdr:to>
    <cdr:sp>
      <cdr:nvSpPr>
        <cdr:cNvPr id="17" name="Line 17"/>
        <cdr:cNvSpPr>
          <a:spLocks/>
        </cdr:cNvSpPr>
      </cdr:nvSpPr>
      <cdr:spPr>
        <a:xfrm flipH="1" flipV="1">
          <a:off x="4533900" y="2600325"/>
          <a:ext cx="2190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0.72325</cdr:x>
      <cdr:y>0.833</cdr:y>
    </cdr:from>
    <cdr:to>
      <cdr:x>0.949</cdr:x>
      <cdr:y>0.89525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67175" y="4591050"/>
          <a:ext cx="1266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0.387</cdr:x>
      <cdr:y>0.28625</cdr:y>
    </cdr:from>
    <cdr:to>
      <cdr:x>0.6335</cdr:x>
      <cdr:y>0.3295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0.37975</cdr:x>
      <cdr:y>0.219</cdr:y>
    </cdr:from>
    <cdr:to>
      <cdr:x>0.62725</cdr:x>
      <cdr:y>0.26225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0.67925</cdr:x>
      <cdr:y>0.433</cdr:y>
    </cdr:from>
    <cdr:to>
      <cdr:x>0.98125</cdr:x>
      <cdr:y>0.57175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24175" y="1762125"/>
          <a:ext cx="13049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0.4745</cdr:x>
      <cdr:y>0.72675</cdr:y>
    </cdr:from>
    <cdr:to>
      <cdr:x>0.4575</cdr:x>
      <cdr:y>0.75525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38350" y="2962275"/>
          <a:ext cx="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2,080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0.2775</cdr:y>
    </cdr:from>
    <cdr:to>
      <cdr:x>-0.00775</cdr:x>
      <cdr:y>0.282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239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0.04575</cdr:x>
      <cdr:y>0.14725</cdr:y>
    </cdr:from>
    <cdr:to>
      <cdr:x>0.33925</cdr:x>
      <cdr:y>0.31</cdr:y>
    </cdr:to>
    <cdr:sp>
      <cdr:nvSpPr>
        <cdr:cNvPr id="4" name="Text Box 4"/>
        <cdr:cNvSpPr txBox="1">
          <a:spLocks noChangeArrowheads="1"/>
        </cdr:cNvSpPr>
      </cdr:nvSpPr>
      <cdr:spPr>
        <a:xfrm>
          <a:off x="190500" y="600075"/>
          <a:ext cx="12668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0.54375</cdr:x>
      <cdr:y>0.06425</cdr:y>
    </cdr:from>
    <cdr:to>
      <cdr:x>0.74225</cdr:x>
      <cdr:y>0.2035</cdr:y>
    </cdr:to>
    <cdr:sp>
      <cdr:nvSpPr>
        <cdr:cNvPr id="5" name="Text Box 5"/>
        <cdr:cNvSpPr txBox="1">
          <a:spLocks noChangeArrowheads="1"/>
        </cdr:cNvSpPr>
      </cdr:nvSpPr>
      <cdr:spPr>
        <a:xfrm>
          <a:off x="2343150" y="257175"/>
          <a:ext cx="8572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-0.00525</cdr:y>
    </cdr:from>
    <cdr:to>
      <cdr:x>0.5215</cdr:x>
      <cdr:y>0.1745</cdr:y>
    </cdr:to>
    <cdr:sp>
      <cdr:nvSpPr>
        <cdr:cNvPr id="6" name="Text Box 6"/>
        <cdr:cNvSpPr txBox="1">
          <a:spLocks noChangeArrowheads="1"/>
        </cdr:cNvSpPr>
      </cdr:nvSpPr>
      <cdr:spPr>
        <a:xfrm>
          <a:off x="19050" y="-19049"/>
          <a:ext cx="22288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95250</xdr:colOff>
      <xdr:row>14</xdr:row>
      <xdr:rowOff>66675</xdr:rowOff>
    </xdr:from>
    <xdr:ext cx="4314825" cy="4076700"/>
    <xdr:graphicFrame>
      <xdr:nvGraphicFramePr>
        <xdr:cNvPr id="1" name="Chart 1"/>
        <xdr:cNvGraphicFramePr/>
      </xdr:nvGraphicFramePr>
      <xdr:xfrm>
        <a:off x="18564225" y="3390900"/>
        <a:ext cx="43148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0.63425</cdr:x>
      <cdr:y>0.159</cdr:y>
    </cdr:from>
    <cdr:to>
      <cdr:x>1</cdr:x>
      <cdr:y>0.39</cdr:y>
    </cdr:to>
    <cdr:sp>
      <cdr:nvSpPr>
        <cdr:cNvPr id="1" name="Text Box 1"/>
        <cdr:cNvSpPr txBox="1">
          <a:spLocks noChangeArrowheads="1"/>
        </cdr:cNvSpPr>
      </cdr:nvSpPr>
      <cdr:spPr>
        <a:xfrm>
          <a:off x="2838450" y="638175"/>
          <a:ext cx="163830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0.4885</cdr:x>
      <cdr:y>0.7025</cdr:y>
    </cdr:from>
    <cdr:to>
      <cdr:x>0.99875</cdr:x>
      <cdr:y>0.97275</cdr:y>
    </cdr:to>
    <cdr:sp>
      <cdr:nvSpPr>
        <cdr:cNvPr id="2" name="Text Box 2"/>
        <cdr:cNvSpPr txBox="1">
          <a:spLocks noChangeArrowheads="1"/>
        </cdr:cNvSpPr>
      </cdr:nvSpPr>
      <cdr:spPr>
        <a:xfrm>
          <a:off x="2181225" y="2838450"/>
          <a:ext cx="2286000" cy="10953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2,220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0.00725</cdr:x>
      <cdr:y>0.308</cdr:y>
    </cdr:from>
    <cdr:to>
      <cdr:x>0.361</cdr:x>
      <cdr:y>0.42075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1238250"/>
          <a:ext cx="15811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0.04225</cdr:x>
      <cdr:y>0.525</cdr:y>
    </cdr:from>
    <cdr:to>
      <cdr:x>0.36825</cdr:x>
      <cdr:y>0.57575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124075"/>
          <a:ext cx="14573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0.0955</cdr:x>
      <cdr:y>-0.0005</cdr:y>
    </cdr:from>
    <cdr:to>
      <cdr:x>0.40625</cdr:x>
      <cdr:y>0.25875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19100" y="0"/>
          <a:ext cx="13906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0.46325</cdr:x>
      <cdr:y>0.11325</cdr:y>
    </cdr:from>
    <cdr:to>
      <cdr:x>0.62925</cdr:x>
      <cdr:y>0.2</cdr:y>
    </cdr:to>
    <cdr:sp>
      <cdr:nvSpPr>
        <cdr:cNvPr id="6" name="Text Box 6"/>
        <cdr:cNvSpPr txBox="1">
          <a:spLocks noChangeArrowheads="1"/>
        </cdr:cNvSpPr>
      </cdr:nvSpPr>
      <cdr:spPr>
        <a:xfrm>
          <a:off x="2066925" y="457200"/>
          <a:ext cx="7429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133350</xdr:colOff>
      <xdr:row>12</xdr:row>
      <xdr:rowOff>152400</xdr:rowOff>
    </xdr:from>
    <xdr:ext cx="4476750" cy="4048125"/>
    <xdr:graphicFrame>
      <xdr:nvGraphicFramePr>
        <xdr:cNvPr id="1" name="Chart 1"/>
        <xdr:cNvGraphicFramePr/>
      </xdr:nvGraphicFramePr>
      <xdr:xfrm>
        <a:off x="17306925" y="2752725"/>
        <a:ext cx="44767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0.7665</cdr:y>
    </cdr:from>
    <cdr:to>
      <cdr:x>0.3315</cdr:x>
      <cdr:y>0.77375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85900" y="3171825"/>
          <a:ext cx="0" cy="28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0.7665</cdr:y>
    </cdr:from>
    <cdr:to>
      <cdr:x>1</cdr:x>
      <cdr:y>0.95875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181350"/>
          <a:ext cx="2962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</cdr:x>
      <cdr:y>0.76675</cdr:y>
    </cdr:from>
    <cdr:to>
      <cdr:x>1</cdr:x>
      <cdr:y>1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400175" y="3171825"/>
          <a:ext cx="293370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2</xdr:row>
      <xdr:rowOff>76200</xdr:rowOff>
    </xdr:from>
    <xdr:ext cx="4286250" cy="4143375"/>
    <xdr:graphicFrame>
      <xdr:nvGraphicFramePr>
        <xdr:cNvPr id="1" name="Chart 1"/>
        <xdr:cNvGraphicFramePr/>
      </xdr:nvGraphicFramePr>
      <xdr:xfrm>
        <a:off x="17735550" y="495300"/>
        <a:ext cx="42862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61</xdr:col>
      <xdr:colOff>219075</xdr:colOff>
      <xdr:row>26</xdr:row>
      <xdr:rowOff>66675</xdr:rowOff>
    </xdr:from>
    <xdr:ext cx="4286250" cy="4152900"/>
    <xdr:graphicFrame>
      <xdr:nvGraphicFramePr>
        <xdr:cNvPr id="2" name="Chart 1"/>
        <xdr:cNvGraphicFramePr/>
      </xdr:nvGraphicFramePr>
      <xdr:xfrm>
        <a:off x="17726025" y="5029200"/>
        <a:ext cx="42862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61</xdr:col>
      <xdr:colOff>342900</xdr:colOff>
      <xdr:row>51</xdr:row>
      <xdr:rowOff>171450</xdr:rowOff>
    </xdr:from>
    <xdr:ext cx="4286250" cy="4143375"/>
    <xdr:graphicFrame>
      <xdr:nvGraphicFramePr>
        <xdr:cNvPr id="3" name="Chart 1"/>
        <xdr:cNvGraphicFramePr/>
      </xdr:nvGraphicFramePr>
      <xdr:xfrm>
        <a:off x="17849850" y="10039350"/>
        <a:ext cx="42862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38</xdr:row>
      <xdr:rowOff>0</xdr:rowOff>
    </xdr:from>
    <xdr:to>
      <xdr:col>40</xdr:col>
      <xdr:colOff>152400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5048250" y="12230100"/>
        <a:ext cx="94297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152400</xdr:colOff>
      <xdr:row>59</xdr:row>
      <xdr:rowOff>152400</xdr:rowOff>
    </xdr:from>
    <xdr:to>
      <xdr:col>39</xdr:col>
      <xdr:colOff>295275</xdr:colOff>
      <xdr:row>64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3735050" y="15982950"/>
          <a:ext cx="142875" cy="714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180975</xdr:colOff>
      <xdr:row>64</xdr:row>
      <xdr:rowOff>95250</xdr:rowOff>
    </xdr:from>
    <xdr:to>
      <xdr:col>39</xdr:col>
      <xdr:colOff>247650</xdr:colOff>
      <xdr:row>69</xdr:row>
      <xdr:rowOff>38100</xdr:rowOff>
    </xdr:to>
    <xdr:sp>
      <xdr:nvSpPr>
        <xdr:cNvPr id="3" name="AutoShape 8"/>
        <xdr:cNvSpPr>
          <a:spLocks/>
        </xdr:cNvSpPr>
      </xdr:nvSpPr>
      <xdr:spPr>
        <a:xfrm>
          <a:off x="13763625" y="16783050"/>
          <a:ext cx="666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333375</xdr:colOff>
      <xdr:row>61</xdr:row>
      <xdr:rowOff>38100</xdr:rowOff>
    </xdr:from>
    <xdr:to>
      <xdr:col>40</xdr:col>
      <xdr:colOff>190500</xdr:colOff>
      <xdr:row>62</xdr:row>
      <xdr:rowOff>104775</xdr:rowOff>
    </xdr:to>
    <xdr:sp>
      <xdr:nvSpPr>
        <xdr:cNvPr id="4" name="Text Box 314"/>
        <xdr:cNvSpPr txBox="1">
          <a:spLocks noChangeArrowheads="1"/>
        </xdr:cNvSpPr>
      </xdr:nvSpPr>
      <xdr:spPr>
        <a:xfrm>
          <a:off x="13916025" y="16211550"/>
          <a:ext cx="600075" cy="2381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39</xdr:col>
      <xdr:colOff>333375</xdr:colOff>
      <xdr:row>65</xdr:row>
      <xdr:rowOff>114300</xdr:rowOff>
    </xdr:from>
    <xdr:to>
      <xdr:col>40</xdr:col>
      <xdr:colOff>190500</xdr:colOff>
      <xdr:row>69</xdr:row>
      <xdr:rowOff>9525</xdr:rowOff>
    </xdr:to>
    <xdr:sp>
      <xdr:nvSpPr>
        <xdr:cNvPr id="5" name="Text Box 314"/>
        <xdr:cNvSpPr txBox="1">
          <a:spLocks noChangeArrowheads="1"/>
        </xdr:cNvSpPr>
      </xdr:nvSpPr>
      <xdr:spPr>
        <a:xfrm>
          <a:off x="13916025" y="16973550"/>
          <a:ext cx="600075" cy="581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基準年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0.08825</cdr:y>
    </cdr:from>
    <cdr:to>
      <cdr:x>0.12475</cdr:x>
      <cdr:y>0.154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0.6165</cdr:y>
    </cdr:from>
    <cdr:to>
      <cdr:x>0.55975</cdr:x>
      <cdr:y>0.9845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</cdr:y>
    </cdr:from>
    <cdr:to>
      <cdr:x>0.585</cdr:x>
      <cdr:y>0.0945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0.1165</cdr:y>
    </cdr:from>
    <cdr:to>
      <cdr:x>0.584</cdr:x>
      <cdr:y>0.121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0.132</cdr:y>
    </cdr:from>
    <cdr:to>
      <cdr:x>0.584</cdr:x>
      <cdr:y>0.1365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0.205</cdr:x>
      <cdr:y>0.10175</cdr:y>
    </cdr:from>
    <cdr:to>
      <cdr:x>0.323</cdr:x>
      <cdr:y>0.10475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0.12225</cdr:y>
    </cdr:from>
    <cdr:to>
      <cdr:x>0.323</cdr:x>
      <cdr:y>0.1255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0.205</cdr:x>
      <cdr:y>0.1375</cdr:y>
    </cdr:from>
    <cdr:to>
      <cdr:x>0.323</cdr:x>
      <cdr:y>0.141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0.0075</cdr:y>
    </cdr:from>
    <cdr:to>
      <cdr:x>0.937</cdr:x>
      <cdr:y>0.0075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0.01075</cdr:y>
    </cdr:from>
    <cdr:to>
      <cdr:x>0.937</cdr:x>
      <cdr:y>0.01075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0.01325</cdr:y>
    </cdr:from>
    <cdr:to>
      <cdr:x>0.937</cdr:x>
      <cdr:y>0.01325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07795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0.41875</cdr:y>
    </cdr:from>
    <cdr:to>
      <cdr:x>0.793</cdr:x>
      <cdr:y>0.477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2867025" y="2476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0.30075</cdr:x>
      <cdr:y>0.514</cdr:y>
    </cdr:from>
    <cdr:to>
      <cdr:x>0.67825</cdr:x>
      <cdr:y>0.6115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2457450" y="3038475"/>
          <a:ext cx="30956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0.607</cdr:x>
      <cdr:y>0.65875</cdr:y>
    </cdr:from>
    <cdr:to>
      <cdr:x>0.9165</cdr:x>
      <cdr:y>0.717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4972050" y="3895725"/>
          <a:ext cx="2533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0.2785</cdr:x>
      <cdr:y>0.72725</cdr:y>
    </cdr:from>
    <cdr:to>
      <cdr:x>0.78275</cdr:x>
      <cdr:y>0.7855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276475" y="4295775"/>
          <a:ext cx="4133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78.8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16.2%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0.1275</cdr:x>
      <cdr:y>0.806</cdr:y>
    </cdr:from>
    <cdr:to>
      <cdr:x>0.51425</cdr:x>
      <cdr:y>0.86425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038225" y="4762500"/>
          <a:ext cx="31718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30.4%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0.57</cdr:x>
      <cdr:y>0.8525</cdr:y>
    </cdr:from>
    <cdr:to>
      <cdr:x>0.908</cdr:x>
      <cdr:y>0.9075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667250" y="5038725"/>
          <a:ext cx="27717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0.51775</cdr:x>
      <cdr:y>0.94825</cdr:y>
    </cdr:from>
    <cdr:to>
      <cdr:x>0.59675</cdr:x>
      <cdr:y>0.995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238625" y="5600700"/>
          <a:ext cx="6477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-0.00625</cdr:x>
      <cdr:y>0.333</cdr:y>
    </cdr:from>
    <cdr:to>
      <cdr:x>-0.00625</cdr:x>
      <cdr:y>0.3155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1962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t-CO2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0.38825</cdr:x>
      <cdr:y>0.0745</cdr:y>
    </cdr:from>
    <cdr:to>
      <cdr:x>0.69775</cdr:x>
      <cdr:y>0.1275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181350" y="438150"/>
          <a:ext cx="2533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→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19.9%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0.7965</cdr:x>
      <cdr:y>0.02225</cdr:y>
    </cdr:from>
    <cdr:to>
      <cdr:x>1</cdr:x>
      <cdr:y>0.07875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524625" y="123825"/>
          <a:ext cx="1714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0.01425</cdr:y>
    </cdr:from>
    <cdr:to>
      <cdr:x>0.092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76200"/>
          <a:ext cx="581025" cy="5905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0.4265</cdr:x>
      <cdr:y>1</cdr:y>
    </cdr:from>
    <cdr:to>
      <cdr:x>0.54725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476625" y="5972175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0.3715</cdr:x>
      <cdr:y>0.081</cdr:y>
    </cdr:from>
    <cdr:to>
      <cdr:x>0.60025</cdr:x>
      <cdr:y>0.20375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476250"/>
          <a:ext cx="18669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0.289</cdr:x>
      <cdr:y>0.54925</cdr:y>
    </cdr:from>
    <cdr:to>
      <cdr:x>0.6135</cdr:x>
      <cdr:y>0.64075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352675" y="3276600"/>
          <a:ext cx="2647950" cy="5429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0.78825</cdr:x>
      <cdr:y>0.19075</cdr:y>
    </cdr:from>
    <cdr:to>
      <cdr:x>0.98875</cdr:x>
      <cdr:y>0.322</cdr:y>
    </cdr:to>
    <cdr:sp>
      <cdr:nvSpPr>
        <cdr:cNvPr id="5" name="Text Box 8"/>
        <cdr:cNvSpPr txBox="1">
          <a:spLocks noChangeArrowheads="1"/>
        </cdr:cNvSpPr>
      </cdr:nvSpPr>
      <cdr:spPr>
        <a:xfrm>
          <a:off x="6429375" y="1133475"/>
          <a:ext cx="16383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386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7.9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0.78425</cdr:x>
      <cdr:y>0.54925</cdr:y>
    </cdr:from>
    <cdr:to>
      <cdr:x>0.99275</cdr:x>
      <cdr:y>0.68975</cdr:y>
    </cdr:to>
    <cdr:sp>
      <cdr:nvSpPr>
        <cdr:cNvPr id="6" name="Text Box 9"/>
        <cdr:cNvSpPr txBox="1">
          <a:spLocks noChangeArrowheads="1"/>
        </cdr:cNvSpPr>
      </cdr:nvSpPr>
      <cdr:spPr>
        <a:xfrm>
          <a:off x="6400800" y="3276600"/>
          <a:ext cx="170497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229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0.791</cdr:x>
      <cdr:y>0.68875</cdr:y>
    </cdr:from>
    <cdr:to>
      <cdr:x>0.986</cdr:x>
      <cdr:y>0.831</cdr:y>
    </cdr:to>
    <cdr:sp>
      <cdr:nvSpPr>
        <cdr:cNvPr id="7" name="Text Box 10"/>
        <cdr:cNvSpPr txBox="1">
          <a:spLocks noChangeArrowheads="1"/>
        </cdr:cNvSpPr>
      </cdr:nvSpPr>
      <cdr:spPr>
        <a:xfrm>
          <a:off x="6448425" y="4105275"/>
          <a:ext cx="1590675" cy="847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220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6.6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0.56325</cdr:x>
      <cdr:y>0.87625</cdr:y>
    </cdr:from>
    <cdr:to>
      <cdr:x>0.698</cdr:x>
      <cdr:y>0.96775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91050" y="5229225"/>
          <a:ext cx="1095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0.77675</cdr:x>
      <cdr:y>0.82075</cdr:y>
    </cdr:from>
    <cdr:to>
      <cdr:x>1</cdr:x>
      <cdr:y>0.9585</cdr:y>
    </cdr:to>
    <cdr:sp>
      <cdr:nvSpPr>
        <cdr:cNvPr id="9" name="Text Box 10"/>
        <cdr:cNvSpPr txBox="1">
          <a:spLocks noChangeArrowheads="1"/>
        </cdr:cNvSpPr>
      </cdr:nvSpPr>
      <cdr:spPr>
        <a:xfrm>
          <a:off x="6334125" y="4895850"/>
          <a:ext cx="1828800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5.5%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0.24875</cdr:x>
      <cdr:y>0.72475</cdr:y>
    </cdr:from>
    <cdr:to>
      <cdr:x>0.63975</cdr:x>
      <cdr:y>0.854</cdr:y>
    </cdr:to>
    <cdr:sp>
      <cdr:nvSpPr>
        <cdr:cNvPr id="10" name="Text Box 3"/>
        <cdr:cNvSpPr txBox="1">
          <a:spLocks noChangeArrowheads="1"/>
        </cdr:cNvSpPr>
      </cdr:nvSpPr>
      <cdr:spPr>
        <a:xfrm>
          <a:off x="2028825" y="4324350"/>
          <a:ext cx="319087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（商業・ｻｰﾋﾞｽ・事業所等）</a:t>
          </a:r>
        </a:p>
      </cdr:txBody>
    </cdr:sp>
  </cdr:relSizeAnchor>
  <cdr:relSizeAnchor xmlns:cdr="http://schemas.openxmlformats.org/drawingml/2006/chartDrawing">
    <cdr:from>
      <cdr:x>0.086</cdr:x>
      <cdr:y>0.105</cdr:y>
    </cdr:from>
    <cdr:to>
      <cdr:x>0.2975</cdr:x>
      <cdr:y>0.23425</cdr:y>
    </cdr:to>
    <cdr:sp>
      <cdr:nvSpPr>
        <cdr:cNvPr id="11" name="Text Box 8"/>
        <cdr:cNvSpPr txBox="1">
          <a:spLocks noChangeArrowheads="1"/>
        </cdr:cNvSpPr>
      </cdr:nvSpPr>
      <cdr:spPr>
        <a:xfrm>
          <a:off x="695325" y="619125"/>
          <a:ext cx="17240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0.10825</cdr:x>
      <cdr:y>0.7775</cdr:y>
    </cdr:from>
    <cdr:to>
      <cdr:x>0.27375</cdr:x>
      <cdr:y>0.89025</cdr:y>
    </cdr:to>
    <cdr:sp>
      <cdr:nvSpPr>
        <cdr:cNvPr id="12" name="Text Box 8"/>
        <cdr:cNvSpPr txBox="1">
          <a:spLocks noChangeArrowheads="1"/>
        </cdr:cNvSpPr>
      </cdr:nvSpPr>
      <cdr:spPr>
        <a:xfrm>
          <a:off x="876300" y="4638675"/>
          <a:ext cx="13525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0.10775</cdr:x>
      <cdr:y>0.64525</cdr:y>
    </cdr:from>
    <cdr:to>
      <cdr:x>0.2745</cdr:x>
      <cdr:y>0.7295</cdr:y>
    </cdr:to>
    <cdr:sp>
      <cdr:nvSpPr>
        <cdr:cNvPr id="13" name="Text Box 8"/>
        <cdr:cNvSpPr txBox="1">
          <a:spLocks noChangeArrowheads="1"/>
        </cdr:cNvSpPr>
      </cdr:nvSpPr>
      <cdr:spPr>
        <a:xfrm>
          <a:off x="876300" y="3848100"/>
          <a:ext cx="136207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0.084</cdr:x>
      <cdr:y>0.8385</cdr:y>
    </cdr:from>
    <cdr:to>
      <cdr:x>0.30025</cdr:x>
      <cdr:y>0.9935</cdr:y>
    </cdr:to>
    <cdr:sp>
      <cdr:nvSpPr>
        <cdr:cNvPr id="14" name="Text Box 8"/>
        <cdr:cNvSpPr txBox="1">
          <a:spLocks noChangeArrowheads="1"/>
        </cdr:cNvSpPr>
      </cdr:nvSpPr>
      <cdr:spPr>
        <a:xfrm>
          <a:off x="676275" y="5000625"/>
          <a:ext cx="176212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1266825</xdr:colOff>
      <xdr:row>6</xdr:row>
      <xdr:rowOff>66675</xdr:rowOff>
    </xdr:from>
    <xdr:to>
      <xdr:col>71</xdr:col>
      <xdr:colOff>371475</xdr:colOff>
      <xdr:row>37</xdr:row>
      <xdr:rowOff>114300</xdr:rowOff>
    </xdr:to>
    <xdr:graphicFrame>
      <xdr:nvGraphicFramePr>
        <xdr:cNvPr id="1" name="グラフ 3"/>
        <xdr:cNvGraphicFramePr/>
      </xdr:nvGraphicFramePr>
      <xdr:xfrm>
        <a:off x="25307925" y="1524000"/>
        <a:ext cx="82010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1285875</xdr:colOff>
      <xdr:row>40</xdr:row>
      <xdr:rowOff>95250</xdr:rowOff>
    </xdr:from>
    <xdr:to>
      <xdr:col>71</xdr:col>
      <xdr:colOff>352425</xdr:colOff>
      <xdr:row>71</xdr:row>
      <xdr:rowOff>85725</xdr:rowOff>
    </xdr:to>
    <xdr:graphicFrame>
      <xdr:nvGraphicFramePr>
        <xdr:cNvPr id="2" name="Chart 3"/>
        <xdr:cNvGraphicFramePr/>
      </xdr:nvGraphicFramePr>
      <xdr:xfrm>
        <a:off x="25326975" y="7962900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0.379</cdr:y>
    </cdr:from>
    <cdr:to>
      <cdr:x>0.6685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90725" y="2095500"/>
          <a:ext cx="1771650" cy="10477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0.7685</cdr:x>
      <cdr:y>0.07875</cdr:y>
    </cdr:from>
    <cdr:to>
      <cdr:x>0.9895</cdr:x>
      <cdr:y>0.21125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24350" y="428625"/>
          <a:ext cx="12477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0.043</cdr:x>
      <cdr:y>0.28</cdr:y>
    </cdr:from>
    <cdr:to>
      <cdr:x>0.14525</cdr:x>
      <cdr:y>0.3785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0.842</cdr:x>
      <cdr:y>0.48625</cdr:y>
    </cdr:from>
    <cdr:to>
      <cdr:x>0.968</cdr:x>
      <cdr:y>0.61575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86050"/>
          <a:ext cx="7048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0.50525</cdr:y>
    </cdr:from>
    <cdr:to>
      <cdr:x>0.215</cdr:x>
      <cdr:y>0.6965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790825"/>
          <a:ext cx="1209675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0.1115</cdr:x>
      <cdr:y>0.764</cdr:y>
    </cdr:from>
    <cdr:to>
      <cdr:x>0.34275</cdr:x>
      <cdr:y>0.9295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19575"/>
          <a:ext cx="1304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0.16425</cdr:x>
      <cdr:y>0.00475</cdr:y>
    </cdr:from>
    <cdr:to>
      <cdr:x>0.5165</cdr:x>
      <cdr:y>0.106</cdr:y>
    </cdr:to>
    <cdr:sp>
      <cdr:nvSpPr>
        <cdr:cNvPr id="7" name="Text Box 7"/>
        <cdr:cNvSpPr txBox="1">
          <a:spLocks noChangeArrowheads="1"/>
        </cdr:cNvSpPr>
      </cdr:nvSpPr>
      <cdr:spPr>
        <a:xfrm>
          <a:off x="923925" y="19050"/>
          <a:ext cx="19812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0.53625</cdr:x>
      <cdr:y>0.00475</cdr:y>
    </cdr:from>
    <cdr:to>
      <cdr:x>0.8055</cdr:x>
      <cdr:y>0.106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0.09625</cdr:y>
    </cdr:from>
    <cdr:to>
      <cdr:x>0.21725</cdr:x>
      <cdr:y>0.22825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0.57175</cdr:x>
      <cdr:y>0.153</cdr:y>
    </cdr:from>
    <cdr:to>
      <cdr:x>0.802</cdr:x>
      <cdr:y>0.2095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0.072</cdr:y>
    </cdr:from>
    <cdr:to>
      <cdr:x>0.58825</cdr:x>
      <cdr:y>0.202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0.40725</cdr:x>
      <cdr:y>0.07075</cdr:y>
    </cdr:from>
    <cdr:to>
      <cdr:x>0.481</cdr:x>
      <cdr:y>0.2095</cdr:y>
    </cdr:to>
    <cdr:sp>
      <cdr:nvSpPr>
        <cdr:cNvPr id="12" name="Line 12"/>
        <cdr:cNvSpPr>
          <a:spLocks/>
        </cdr:cNvSpPr>
      </cdr:nvSpPr>
      <cdr:spPr>
        <a:xfrm flipH="1" flipV="1">
          <a:off x="2286000" y="390525"/>
          <a:ext cx="4191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0.1935</cdr:x>
      <cdr:y>0.1675</cdr:y>
    </cdr:from>
    <cdr:to>
      <cdr:x>0.43725</cdr:x>
      <cdr:y>0.209</cdr:y>
    </cdr:to>
    <cdr:sp>
      <cdr:nvSpPr>
        <cdr:cNvPr id="13" name="Line 13"/>
        <cdr:cNvSpPr>
          <a:spLocks/>
        </cdr:cNvSpPr>
      </cdr:nvSpPr>
      <cdr:spPr>
        <a:xfrm flipH="1" flipV="1">
          <a:off x="1085850" y="923925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0.2845</cdr:y>
    </cdr:from>
    <cdr:to>
      <cdr:x>0.303</cdr:x>
      <cdr:y>0.319</cdr:y>
    </cdr:to>
    <cdr:sp>
      <cdr:nvSpPr>
        <cdr:cNvPr id="14" name="Line 14"/>
        <cdr:cNvSpPr>
          <a:spLocks/>
        </cdr:cNvSpPr>
      </cdr:nvSpPr>
      <cdr:spPr>
        <a:xfrm flipH="1">
          <a:off x="1009650" y="1571625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0.1115</cdr:x>
      <cdr:y>0.47025</cdr:y>
    </cdr:from>
    <cdr:to>
      <cdr:x>0.21425</cdr:x>
      <cdr:y>0.50525</cdr:y>
    </cdr:to>
    <cdr:sp>
      <cdr:nvSpPr>
        <cdr:cNvPr id="15" name="Line 15"/>
        <cdr:cNvSpPr>
          <a:spLocks/>
        </cdr:cNvSpPr>
      </cdr:nvSpPr>
      <cdr:spPr>
        <a:xfrm flipH="1">
          <a:off x="619125" y="2600325"/>
          <a:ext cx="581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0.67575</cdr:y>
    </cdr:from>
    <cdr:to>
      <cdr:x>0.31775</cdr:x>
      <cdr:y>0.764</cdr:y>
    </cdr:to>
    <cdr:sp>
      <cdr:nvSpPr>
        <cdr:cNvPr id="16" name="Line 16"/>
        <cdr:cNvSpPr>
          <a:spLocks/>
        </cdr:cNvSpPr>
      </cdr:nvSpPr>
      <cdr:spPr>
        <a:xfrm flipH="1">
          <a:off x="1295400" y="3733800"/>
          <a:ext cx="4953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0.47025</cdr:y>
    </cdr:from>
    <cdr:to>
      <cdr:x>0.88225</cdr:x>
      <cdr:y>0.4845</cdr:y>
    </cdr:to>
    <cdr:sp>
      <cdr:nvSpPr>
        <cdr:cNvPr id="17" name="Line 17"/>
        <cdr:cNvSpPr>
          <a:spLocks/>
        </cdr:cNvSpPr>
      </cdr:nvSpPr>
      <cdr:spPr>
        <a:xfrm flipH="1" flipV="1">
          <a:off x="4514850" y="2600325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0.74775</cdr:x>
      <cdr:y>0.87725</cdr:y>
    </cdr:from>
    <cdr:to>
      <cdr:x>0.9775</cdr:x>
      <cdr:y>0.9425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48225"/>
          <a:ext cx="12954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0.3865</cdr:x>
      <cdr:y>0.296</cdr:y>
    </cdr:from>
    <cdr:to>
      <cdr:x>0.62925</cdr:x>
      <cdr:y>0.3385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0.38925</cdr:x>
      <cdr:y>0.22375</cdr:y>
    </cdr:from>
    <cdr:to>
      <cdr:x>0.632</cdr:x>
      <cdr:y>0.266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90750" y="122872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1A-CO2-2005-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L5-6gas_preliminary_2011-gioweb_J1.0.zip%20&#12398;&#19968;&#26178;&#12487;&#12451;&#12524;&#12463;&#12488;&#12522;%201\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F17" sqref="F17"/>
    </sheetView>
  </sheetViews>
  <sheetFormatPr defaultColWidth="9.00390625" defaultRowHeight="13.5"/>
  <cols>
    <col min="2" max="2" width="36.125" style="0" bestFit="1" customWidth="1"/>
    <col min="3" max="3" width="65.25390625" style="0" customWidth="1"/>
  </cols>
  <sheetData>
    <row r="1" spans="1:8" ht="13.5">
      <c r="A1" s="225"/>
      <c r="B1" s="225"/>
      <c r="C1" s="225"/>
      <c r="D1" s="225"/>
      <c r="E1" s="225"/>
      <c r="F1" s="225"/>
      <c r="G1" s="225"/>
      <c r="H1" s="225"/>
    </row>
    <row r="2" spans="1:8" ht="17.25">
      <c r="A2" s="225"/>
      <c r="B2" s="412" t="s">
        <v>203</v>
      </c>
      <c r="C2" s="225"/>
      <c r="D2" s="225"/>
      <c r="E2" s="225"/>
      <c r="F2" s="225"/>
      <c r="G2" s="225"/>
      <c r="H2" s="225"/>
    </row>
    <row r="3" spans="1:8" ht="13.5">
      <c r="A3" s="225"/>
      <c r="B3" s="225"/>
      <c r="C3" s="413">
        <v>40539</v>
      </c>
      <c r="D3" s="225"/>
      <c r="E3" s="225"/>
      <c r="F3" s="225"/>
      <c r="G3" s="225"/>
      <c r="H3" s="225"/>
    </row>
    <row r="4" spans="1:8" ht="13.5">
      <c r="A4" s="225"/>
      <c r="B4" s="225"/>
      <c r="C4" s="414" t="s">
        <v>200</v>
      </c>
      <c r="D4" s="225"/>
      <c r="E4" s="225"/>
      <c r="F4" s="225"/>
      <c r="G4" s="225"/>
      <c r="H4" s="225"/>
    </row>
    <row r="5" spans="1:8" ht="13.5">
      <c r="A5" s="225"/>
      <c r="B5" s="225"/>
      <c r="C5" s="423"/>
      <c r="D5" s="225"/>
      <c r="E5" s="225"/>
      <c r="F5" s="225"/>
      <c r="G5" s="225"/>
      <c r="H5" s="225"/>
    </row>
    <row r="6" spans="1:8" ht="13.5">
      <c r="A6" s="225"/>
      <c r="B6" s="225"/>
      <c r="C6" s="225"/>
      <c r="D6" s="225"/>
      <c r="E6" s="225"/>
      <c r="F6" s="225"/>
      <c r="G6" s="225"/>
      <c r="H6" s="225"/>
    </row>
    <row r="7" spans="1:8" s="227" customFormat="1" ht="13.5">
      <c r="A7" s="226"/>
      <c r="B7" s="373" t="s">
        <v>98</v>
      </c>
      <c r="C7" s="373" t="s">
        <v>99</v>
      </c>
      <c r="D7" s="226"/>
      <c r="E7" s="226"/>
      <c r="F7" s="226"/>
      <c r="G7" s="226"/>
      <c r="H7" s="226"/>
    </row>
    <row r="8" spans="1:8" s="227" customFormat="1" ht="13.5">
      <c r="A8" s="226"/>
      <c r="B8" s="228" t="s">
        <v>188</v>
      </c>
      <c r="C8" s="229" t="s">
        <v>100</v>
      </c>
      <c r="D8" s="226"/>
      <c r="E8" s="226"/>
      <c r="F8" s="226"/>
      <c r="G8" s="226"/>
      <c r="H8" s="226"/>
    </row>
    <row r="9" spans="1:8" s="227" customFormat="1" ht="13.5">
      <c r="A9" s="226"/>
      <c r="B9" s="228" t="s">
        <v>189</v>
      </c>
      <c r="C9" s="229" t="s">
        <v>135</v>
      </c>
      <c r="D9" s="226"/>
      <c r="E9" s="226"/>
      <c r="F9" s="226"/>
      <c r="G9" s="226"/>
      <c r="H9" s="226"/>
    </row>
    <row r="10" spans="1:8" s="227" customFormat="1" ht="33">
      <c r="A10" s="226"/>
      <c r="B10" s="228" t="s">
        <v>190</v>
      </c>
      <c r="C10" s="229" t="s">
        <v>206</v>
      </c>
      <c r="D10" s="226"/>
      <c r="E10" s="226"/>
      <c r="F10" s="226"/>
      <c r="G10" s="226"/>
      <c r="H10" s="226"/>
    </row>
    <row r="11" spans="1:8" s="227" customFormat="1" ht="30">
      <c r="A11" s="226"/>
      <c r="B11" s="228" t="s">
        <v>191</v>
      </c>
      <c r="C11" s="229" t="s">
        <v>207</v>
      </c>
      <c r="D11" s="226"/>
      <c r="E11" s="226"/>
      <c r="F11" s="226"/>
      <c r="G11" s="226"/>
      <c r="H11" s="226"/>
    </row>
    <row r="12" spans="1:8" s="227" customFormat="1" ht="27">
      <c r="A12" s="226"/>
      <c r="B12" s="228" t="s">
        <v>192</v>
      </c>
      <c r="C12" s="229" t="s">
        <v>204</v>
      </c>
      <c r="D12" s="226"/>
      <c r="E12" s="226"/>
      <c r="F12" s="226"/>
      <c r="G12" s="226"/>
      <c r="H12" s="226"/>
    </row>
    <row r="13" spans="1:8" s="227" customFormat="1" ht="16.5">
      <c r="A13" s="226"/>
      <c r="B13" s="228" t="s">
        <v>193</v>
      </c>
      <c r="C13" s="228" t="s">
        <v>132</v>
      </c>
      <c r="D13" s="226"/>
      <c r="E13" s="226"/>
      <c r="F13" s="226"/>
      <c r="G13" s="226"/>
      <c r="H13" s="226"/>
    </row>
    <row r="14" spans="1:8" s="227" customFormat="1" ht="16.5">
      <c r="A14" s="226"/>
      <c r="B14" s="228" t="s">
        <v>205</v>
      </c>
      <c r="C14" s="228" t="s">
        <v>208</v>
      </c>
      <c r="D14" s="226"/>
      <c r="E14" s="226"/>
      <c r="F14" s="226"/>
      <c r="G14" s="226"/>
      <c r="H14" s="226"/>
    </row>
    <row r="15" spans="1:8" s="227" customFormat="1" ht="16.5">
      <c r="A15" s="226"/>
      <c r="B15" s="228" t="s">
        <v>194</v>
      </c>
      <c r="C15" s="229" t="s">
        <v>209</v>
      </c>
      <c r="D15" s="226"/>
      <c r="E15" s="226"/>
      <c r="F15" s="226"/>
      <c r="G15" s="226"/>
      <c r="H15" s="226"/>
    </row>
    <row r="16" spans="1:8" s="227" customFormat="1" ht="16.5">
      <c r="A16" s="226"/>
      <c r="B16" s="228" t="s">
        <v>195</v>
      </c>
      <c r="C16" s="229" t="s">
        <v>210</v>
      </c>
      <c r="D16" s="226"/>
      <c r="E16" s="226"/>
      <c r="F16" s="226"/>
      <c r="G16" s="226"/>
      <c r="H16" s="226"/>
    </row>
    <row r="17" spans="1:8" s="227" customFormat="1" ht="16.5">
      <c r="A17" s="226"/>
      <c r="B17" s="228" t="s">
        <v>196</v>
      </c>
      <c r="C17" s="229" t="s">
        <v>211</v>
      </c>
      <c r="D17" s="226"/>
      <c r="E17" s="226"/>
      <c r="F17" s="226"/>
      <c r="G17" s="226"/>
      <c r="H17" s="226"/>
    </row>
    <row r="18" spans="1:8" ht="13.5">
      <c r="A18" s="225"/>
      <c r="B18" s="226"/>
      <c r="C18" s="226"/>
      <c r="D18" s="225"/>
      <c r="E18" s="225"/>
      <c r="F18" s="225"/>
      <c r="G18" s="225"/>
      <c r="H18" s="225"/>
    </row>
    <row r="19" spans="1:8" ht="13.5">
      <c r="A19" s="225"/>
      <c r="B19" s="225"/>
      <c r="C19" s="225"/>
      <c r="D19" s="225"/>
      <c r="E19" s="225"/>
      <c r="F19" s="225"/>
      <c r="G19" s="225"/>
      <c r="H19" s="225"/>
    </row>
    <row r="20" spans="1:8" ht="13.5">
      <c r="A20" s="225"/>
      <c r="B20" s="225"/>
      <c r="C20" s="225"/>
      <c r="D20" s="225"/>
      <c r="E20" s="225"/>
      <c r="F20" s="225"/>
      <c r="G20" s="225"/>
      <c r="H20" s="225"/>
    </row>
    <row r="21" spans="1:8" ht="13.5">
      <c r="A21" s="225"/>
      <c r="B21" s="225"/>
      <c r="C21" s="225"/>
      <c r="D21" s="225"/>
      <c r="E21" s="225"/>
      <c r="F21" s="225"/>
      <c r="G21" s="225"/>
      <c r="H21" s="225"/>
    </row>
    <row r="22" spans="1:8" ht="13.5">
      <c r="A22" s="225"/>
      <c r="B22" s="225"/>
      <c r="C22" s="225"/>
      <c r="D22" s="225"/>
      <c r="E22" s="225"/>
      <c r="F22" s="225"/>
      <c r="G22" s="225"/>
      <c r="H22" s="225"/>
    </row>
    <row r="23" spans="1:8" ht="13.5">
      <c r="A23" s="225"/>
      <c r="B23" s="225"/>
      <c r="C23" s="225"/>
      <c r="D23" s="225"/>
      <c r="E23" s="225"/>
      <c r="F23" s="225"/>
      <c r="G23" s="225"/>
      <c r="H23" s="225"/>
    </row>
    <row r="24" spans="1:8" ht="13.5">
      <c r="A24" s="225"/>
      <c r="B24" s="225"/>
      <c r="C24" s="225"/>
      <c r="D24" s="225"/>
      <c r="E24" s="225"/>
      <c r="F24" s="225"/>
      <c r="G24" s="225"/>
      <c r="H24" s="225"/>
    </row>
    <row r="25" spans="1:8" ht="13.5">
      <c r="A25" s="225"/>
      <c r="B25" s="225"/>
      <c r="C25" s="225"/>
      <c r="D25" s="225"/>
      <c r="E25" s="225"/>
      <c r="F25" s="225"/>
      <c r="G25" s="225"/>
      <c r="H25" s="225"/>
    </row>
    <row r="26" spans="1:8" ht="13.5">
      <c r="A26" s="225"/>
      <c r="B26" s="225"/>
      <c r="C26" s="225"/>
      <c r="D26" s="225"/>
      <c r="E26" s="225"/>
      <c r="F26" s="225"/>
      <c r="G26" s="225"/>
      <c r="H26" s="225"/>
    </row>
    <row r="27" spans="1:8" ht="13.5">
      <c r="A27" s="225"/>
      <c r="B27" s="225"/>
      <c r="C27" s="225"/>
      <c r="D27" s="225"/>
      <c r="E27" s="225"/>
      <c r="F27" s="225"/>
      <c r="G27" s="225"/>
      <c r="H27" s="225"/>
    </row>
    <row r="28" spans="1:8" ht="13.5">
      <c r="A28" s="225"/>
      <c r="B28" s="225"/>
      <c r="C28" s="225"/>
      <c r="D28" s="225"/>
      <c r="E28" s="225"/>
      <c r="F28" s="225"/>
      <c r="G28" s="225"/>
      <c r="H28" s="225"/>
    </row>
    <row r="29" spans="1:8" ht="13.5">
      <c r="A29" s="225"/>
      <c r="B29" s="225"/>
      <c r="C29" s="225"/>
      <c r="D29" s="225"/>
      <c r="E29" s="225"/>
      <c r="F29" s="225"/>
      <c r="G29" s="225"/>
      <c r="H29" s="225"/>
    </row>
    <row r="30" spans="1:8" ht="13.5">
      <c r="A30" s="225"/>
      <c r="B30" s="225"/>
      <c r="C30" s="225"/>
      <c r="D30" s="225"/>
      <c r="E30" s="225"/>
      <c r="F30" s="225"/>
      <c r="G30" s="225"/>
      <c r="H30" s="225"/>
    </row>
    <row r="31" spans="1:8" ht="13.5">
      <c r="A31" s="225"/>
      <c r="B31" s="225"/>
      <c r="C31" s="225"/>
      <c r="D31" s="225"/>
      <c r="E31" s="225"/>
      <c r="F31" s="225"/>
      <c r="G31" s="225"/>
      <c r="H31" s="225"/>
    </row>
    <row r="32" spans="1:8" ht="13.5">
      <c r="A32" s="225"/>
      <c r="B32" s="225"/>
      <c r="C32" s="225"/>
      <c r="D32" s="225"/>
      <c r="E32" s="225"/>
      <c r="F32" s="225"/>
      <c r="G32" s="225"/>
      <c r="H32" s="225"/>
    </row>
    <row r="33" spans="1:8" ht="13.5">
      <c r="A33" s="225"/>
      <c r="B33" s="225"/>
      <c r="C33" s="225"/>
      <c r="D33" s="225"/>
      <c r="E33" s="225"/>
      <c r="F33" s="225"/>
      <c r="G33" s="225"/>
      <c r="H33" s="225"/>
    </row>
    <row r="34" spans="1:8" ht="13.5">
      <c r="A34" s="225"/>
      <c r="B34" s="225"/>
      <c r="C34" s="225"/>
      <c r="D34" s="225"/>
      <c r="E34" s="225"/>
      <c r="F34" s="225"/>
      <c r="G34" s="225"/>
      <c r="H34" s="225"/>
    </row>
    <row r="35" spans="1:8" ht="13.5">
      <c r="A35" s="225"/>
      <c r="B35" s="225"/>
      <c r="C35" s="225"/>
      <c r="D35" s="225"/>
      <c r="E35" s="225"/>
      <c r="F35" s="225"/>
      <c r="G35" s="225"/>
      <c r="H35" s="225"/>
    </row>
    <row r="36" spans="1:8" ht="13.5">
      <c r="A36" s="225"/>
      <c r="B36" s="225"/>
      <c r="C36" s="225"/>
      <c r="D36" s="225"/>
      <c r="E36" s="225"/>
      <c r="F36" s="225"/>
      <c r="G36" s="225"/>
      <c r="H36" s="225"/>
    </row>
    <row r="37" spans="1:8" ht="13.5">
      <c r="A37" s="225"/>
      <c r="B37" s="225"/>
      <c r="C37" s="225"/>
      <c r="D37" s="225"/>
      <c r="E37" s="225"/>
      <c r="F37" s="225"/>
      <c r="G37" s="225"/>
      <c r="H37" s="22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K90"/>
  <sheetViews>
    <sheetView zoomScale="70" zoomScaleNormal="70" zoomScalePageLayoutView="0" workbookViewId="0" topLeftCell="A1">
      <pane xSplit="31" ySplit="5" topLeftCell="AN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H26" sqref="Y26:BH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1" customWidth="1"/>
    <col min="25" max="25" width="27.625" style="1" customWidth="1"/>
    <col min="26" max="26" width="10.375" style="1" customWidth="1"/>
    <col min="27" max="31" width="9.625" style="1" hidden="1" customWidth="1"/>
    <col min="32" max="41" width="10.375" style="1" customWidth="1"/>
    <col min="42" max="45" width="9.625" style="1" customWidth="1"/>
    <col min="46" max="46" width="9.875" style="1" customWidth="1"/>
    <col min="47" max="57" width="9.625" style="1" hidden="1" customWidth="1"/>
    <col min="58" max="58" width="3.50390625" style="1" customWidth="1"/>
    <col min="59" max="16384" width="9.625" style="1" customWidth="1"/>
  </cols>
  <sheetData>
    <row r="2" spans="24:34" ht="18.75">
      <c r="X2" s="183"/>
      <c r="Z2" s="169" t="s">
        <v>5</v>
      </c>
      <c r="AH2" s="183"/>
    </row>
    <row r="3" ht="14.25"/>
    <row r="4" ht="14.25">
      <c r="X4" s="3" t="s">
        <v>68</v>
      </c>
    </row>
    <row r="5" spans="24:60" ht="28.5">
      <c r="X5" s="374"/>
      <c r="Y5" s="375"/>
      <c r="Z5" s="376" t="s">
        <v>124</v>
      </c>
      <c r="AA5" s="377">
        <v>1990</v>
      </c>
      <c r="AB5" s="377">
        <f>AA5+1</f>
        <v>1991</v>
      </c>
      <c r="AC5" s="377">
        <f>AB5+1</f>
        <v>1992</v>
      </c>
      <c r="AD5" s="377">
        <f>AC5+1</f>
        <v>1993</v>
      </c>
      <c r="AE5" s="377">
        <f>AD5+1</f>
        <v>1994</v>
      </c>
      <c r="AF5" s="377">
        <f>AE5+1</f>
        <v>1995</v>
      </c>
      <c r="AG5" s="377">
        <f aca="true" t="shared" si="0" ref="AG5:BE5">AF5+1</f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8"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4:63" ht="14.25">
      <c r="X6" s="278" t="s">
        <v>168</v>
      </c>
      <c r="Y6" s="279"/>
      <c r="Z6" s="280">
        <f>SUM(Z7:Z13)</f>
        <v>20211.802792901606</v>
      </c>
      <c r="AA6" s="280">
        <f aca="true" t="shared" si="1" ref="AA6:AQ6">SUM(AA7:AA13)</f>
        <v>0</v>
      </c>
      <c r="AB6" s="280">
        <f t="shared" si="1"/>
        <v>0</v>
      </c>
      <c r="AC6" s="280">
        <f t="shared" si="1"/>
        <v>0</v>
      </c>
      <c r="AD6" s="280">
        <f t="shared" si="1"/>
        <v>0</v>
      </c>
      <c r="AE6" s="280">
        <f t="shared" si="1"/>
        <v>0</v>
      </c>
      <c r="AF6" s="280">
        <f t="shared" si="1"/>
        <v>20260.16584819474</v>
      </c>
      <c r="AG6" s="280">
        <f t="shared" si="1"/>
        <v>19906.195395109626</v>
      </c>
      <c r="AH6" s="280">
        <f t="shared" si="1"/>
        <v>19905.111968516052</v>
      </c>
      <c r="AI6" s="280">
        <f t="shared" si="1"/>
        <v>19415.961170153143</v>
      </c>
      <c r="AJ6" s="280">
        <f t="shared" si="1"/>
        <v>19934.455358486724</v>
      </c>
      <c r="AK6" s="280">
        <f t="shared" si="1"/>
        <v>18800.433378244776</v>
      </c>
      <c r="AL6" s="280">
        <f t="shared" si="1"/>
        <v>16168.05577999484</v>
      </c>
      <c r="AM6" s="280">
        <f t="shared" si="1"/>
        <v>13693.026133011563</v>
      </c>
      <c r="AN6" s="280">
        <f t="shared" si="1"/>
        <v>13761.682303254809</v>
      </c>
      <c r="AO6" s="280">
        <f t="shared" si="1"/>
        <v>10552.48649899472</v>
      </c>
      <c r="AP6" s="280">
        <f t="shared" si="1"/>
        <v>10566.317025518763</v>
      </c>
      <c r="AQ6" s="280">
        <f t="shared" si="1"/>
        <v>11742.217042901832</v>
      </c>
      <c r="AR6" s="280">
        <f>SUM(AR7:AR13)</f>
        <v>13279.244881306076</v>
      </c>
      <c r="AS6" s="280">
        <f>SUM(AS7:AS13)</f>
        <v>15298.296998273463</v>
      </c>
      <c r="AT6" s="280">
        <f>SUM(AT7:AT13)</f>
        <v>16864.716957048855</v>
      </c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G6" s="281">
        <f>AT6/AS6-1</f>
        <v>0.10239178641597668</v>
      </c>
      <c r="BH6" s="282">
        <f aca="true" t="shared" si="2" ref="BH6:BH24">AT6/Z6-1</f>
        <v>-0.16560055875016988</v>
      </c>
      <c r="BJ6" s="235"/>
      <c r="BK6" s="235"/>
    </row>
    <row r="7" spans="24:61" ht="14.25">
      <c r="X7" s="283"/>
      <c r="Y7" s="72" t="s">
        <v>69</v>
      </c>
      <c r="Z7" s="69">
        <v>17023.5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16965</v>
      </c>
      <c r="AG7" s="69">
        <v>15596.1</v>
      </c>
      <c r="AH7" s="69">
        <v>14695.2</v>
      </c>
      <c r="AI7" s="69">
        <v>13782.6</v>
      </c>
      <c r="AJ7" s="69">
        <v>14098.5</v>
      </c>
      <c r="AK7" s="69">
        <v>12402</v>
      </c>
      <c r="AL7" s="69">
        <v>9336.6</v>
      </c>
      <c r="AM7" s="69">
        <v>6095.7</v>
      </c>
      <c r="AN7" s="69">
        <v>5022.81</v>
      </c>
      <c r="AO7" s="69">
        <v>1017.9</v>
      </c>
      <c r="AP7" s="69">
        <v>463.32</v>
      </c>
      <c r="AQ7" s="69">
        <v>656.955</v>
      </c>
      <c r="AR7" s="69">
        <v>217.62000000000003</v>
      </c>
      <c r="AS7" s="69">
        <v>469.17</v>
      </c>
      <c r="AT7" s="69">
        <v>39.78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G7" s="284">
        <f>AT7/AS7-1</f>
        <v>-0.9152119700748129</v>
      </c>
      <c r="BH7" s="285">
        <f t="shared" si="2"/>
        <v>-0.9976632302405498</v>
      </c>
      <c r="BI7" s="235"/>
    </row>
    <row r="8" spans="24:61" ht="14.25">
      <c r="X8" s="283"/>
      <c r="Y8" s="265" t="s">
        <v>169</v>
      </c>
      <c r="Z8" s="69">
        <v>419.016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480.116</v>
      </c>
      <c r="AG8" s="69">
        <v>456.21600000000007</v>
      </c>
      <c r="AH8" s="69">
        <v>382.79</v>
      </c>
      <c r="AI8" s="69">
        <v>270.828</v>
      </c>
      <c r="AJ8" s="69">
        <v>162.05399999999997</v>
      </c>
      <c r="AK8" s="69">
        <v>257.83900000000006</v>
      </c>
      <c r="AL8" s="69">
        <v>376.828</v>
      </c>
      <c r="AM8" s="69">
        <v>360.92099999999994</v>
      </c>
      <c r="AN8" s="69">
        <v>436.6909999999999</v>
      </c>
      <c r="AO8" s="69">
        <v>451.838</v>
      </c>
      <c r="AP8" s="69">
        <v>352.688</v>
      </c>
      <c r="AQ8" s="69">
        <v>281.29099999999994</v>
      </c>
      <c r="AR8" s="69">
        <v>279.986</v>
      </c>
      <c r="AS8" s="69">
        <v>232.24000000000007</v>
      </c>
      <c r="AT8" s="69">
        <v>177.659</v>
      </c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G8" s="284">
        <f aca="true" t="shared" si="3" ref="BG8:BG13">AT8/AS8-1</f>
        <v>-0.2350198070961077</v>
      </c>
      <c r="BH8" s="285">
        <f t="shared" si="2"/>
        <v>-0.5760090306814061</v>
      </c>
      <c r="BI8" s="235"/>
    </row>
    <row r="9" spans="24:60" ht="14.25">
      <c r="X9" s="283"/>
      <c r="Y9" s="286" t="s">
        <v>170</v>
      </c>
      <c r="Z9" s="69">
        <v>807.1274039016115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840.3992591947442</v>
      </c>
      <c r="AG9" s="69">
        <v>1206.8953203814162</v>
      </c>
      <c r="AH9" s="69">
        <v>1582.9091534994172</v>
      </c>
      <c r="AI9" s="69">
        <v>1929.6221649810457</v>
      </c>
      <c r="AJ9" s="69">
        <v>2281.228257968996</v>
      </c>
      <c r="AK9" s="69">
        <v>2688.604671197369</v>
      </c>
      <c r="AL9" s="69">
        <v>3221.6301289176645</v>
      </c>
      <c r="AM9" s="69">
        <v>3969.41224434921</v>
      </c>
      <c r="AN9" s="69">
        <v>4916.857541974834</v>
      </c>
      <c r="AO9" s="69">
        <v>6179.490007350891</v>
      </c>
      <c r="AP9" s="69">
        <v>7667.030518083576</v>
      </c>
      <c r="AQ9" s="69">
        <v>9277.150575713076</v>
      </c>
      <c r="AR9" s="69">
        <v>11444.52096251836</v>
      </c>
      <c r="AS9" s="69">
        <v>13268.939084115318</v>
      </c>
      <c r="AT9" s="69">
        <v>15438.570864358742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G9" s="284">
        <f t="shared" si="3"/>
        <v>0.1635120763227229</v>
      </c>
      <c r="BH9" s="285">
        <f t="shared" si="2"/>
        <v>18.12779914265022</v>
      </c>
    </row>
    <row r="10" spans="24:61" ht="14.25">
      <c r="X10" s="283"/>
      <c r="Y10" s="56" t="s">
        <v>15</v>
      </c>
      <c r="Z10" s="69">
        <v>451.76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451.76</v>
      </c>
      <c r="AG10" s="69">
        <v>411.32</v>
      </c>
      <c r="AH10" s="69">
        <v>425.66</v>
      </c>
      <c r="AI10" s="69">
        <v>409.5</v>
      </c>
      <c r="AJ10" s="69">
        <v>413.4</v>
      </c>
      <c r="AK10" s="69">
        <v>440.31000000000006</v>
      </c>
      <c r="AL10" s="69">
        <v>410.42949999999996</v>
      </c>
      <c r="AM10" s="69">
        <v>446.654</v>
      </c>
      <c r="AN10" s="69">
        <v>664.755</v>
      </c>
      <c r="AO10" s="69">
        <v>602.5954999999999</v>
      </c>
      <c r="AP10" s="69">
        <v>364.40299999999996</v>
      </c>
      <c r="AQ10" s="69">
        <v>310.2320000000001</v>
      </c>
      <c r="AR10" s="69">
        <v>316.641</v>
      </c>
      <c r="AS10" s="69">
        <v>286.377</v>
      </c>
      <c r="AT10" s="69">
        <v>290.1795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G10" s="284">
        <f t="shared" si="3"/>
        <v>0.013277951790821252</v>
      </c>
      <c r="BH10" s="285">
        <f t="shared" si="2"/>
        <v>-0.3576688949884894</v>
      </c>
      <c r="BI10" s="235"/>
    </row>
    <row r="11" spans="24:61" ht="14.25">
      <c r="X11" s="283"/>
      <c r="Y11" s="66" t="s">
        <v>186</v>
      </c>
      <c r="Z11" s="69" t="s">
        <v>216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0.19795372820856308</v>
      </c>
      <c r="AH11" s="69">
        <v>0.5380940166314836</v>
      </c>
      <c r="AI11" s="69">
        <v>1.4626911720982592</v>
      </c>
      <c r="AJ11" s="69">
        <v>3.035662270727319</v>
      </c>
      <c r="AK11" s="69">
        <v>3.7293946394058066</v>
      </c>
      <c r="AL11" s="69">
        <v>4.315936999675455</v>
      </c>
      <c r="AM11" s="69">
        <v>4.8240231027523155</v>
      </c>
      <c r="AN11" s="69">
        <v>5.272186807323948</v>
      </c>
      <c r="AO11" s="69">
        <v>5.646600152628732</v>
      </c>
      <c r="AP11" s="69">
        <v>5.923922546666666</v>
      </c>
      <c r="AQ11" s="69">
        <v>6.0292702799999995</v>
      </c>
      <c r="AR11" s="69">
        <v>6.2380604</v>
      </c>
      <c r="AS11" s="69">
        <v>6.349249192</v>
      </c>
      <c r="AT11" s="69">
        <v>6.545818312</v>
      </c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G11" s="284">
        <f t="shared" si="3"/>
        <v>0.030959427493832736</v>
      </c>
      <c r="BH11" s="368" t="e">
        <f t="shared" si="2"/>
        <v>#VALUE!</v>
      </c>
      <c r="BI11" s="235"/>
    </row>
    <row r="12" spans="24:61" ht="14.25">
      <c r="X12" s="283"/>
      <c r="Y12" s="66" t="s">
        <v>171</v>
      </c>
      <c r="Z12" s="73">
        <v>1365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1365</v>
      </c>
      <c r="AG12" s="73">
        <v>2083.25</v>
      </c>
      <c r="AH12" s="73">
        <v>2647.515</v>
      </c>
      <c r="AI12" s="73">
        <v>2861.6899999999996</v>
      </c>
      <c r="AJ12" s="73">
        <v>2810.3400000000006</v>
      </c>
      <c r="AK12" s="73">
        <v>2834.351</v>
      </c>
      <c r="AL12" s="73">
        <v>2683.5620000000004</v>
      </c>
      <c r="AM12" s="73">
        <v>2683.2129999999997</v>
      </c>
      <c r="AN12" s="73">
        <v>2587.213</v>
      </c>
      <c r="AO12" s="73">
        <v>2149.5420000000004</v>
      </c>
      <c r="AP12" s="73">
        <v>1571.888</v>
      </c>
      <c r="AQ12" s="73">
        <v>1056.971</v>
      </c>
      <c r="AR12" s="73">
        <v>849.7527</v>
      </c>
      <c r="AS12" s="73">
        <v>889.5459999999999</v>
      </c>
      <c r="AT12" s="73">
        <v>809.25</v>
      </c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G12" s="284">
        <f t="shared" si="3"/>
        <v>-0.09026627065941495</v>
      </c>
      <c r="BH12" s="285">
        <f t="shared" si="2"/>
        <v>-0.40714285714285714</v>
      </c>
      <c r="BI12" s="235"/>
    </row>
    <row r="13" spans="24:62" ht="14.25">
      <c r="X13" s="283"/>
      <c r="Y13" s="66" t="s">
        <v>172</v>
      </c>
      <c r="Z13" s="73">
        <v>145.39938900000004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157.89058900000006</v>
      </c>
      <c r="AG13" s="73">
        <v>152.2161210000001</v>
      </c>
      <c r="AH13" s="73">
        <v>170.49972100000005</v>
      </c>
      <c r="AI13" s="73">
        <v>160.2583140000001</v>
      </c>
      <c r="AJ13" s="73">
        <v>165.89743824700008</v>
      </c>
      <c r="AK13" s="73">
        <v>173.59931240800006</v>
      </c>
      <c r="AL13" s="73">
        <v>134.69021407750006</v>
      </c>
      <c r="AM13" s="73">
        <v>132.3018655596</v>
      </c>
      <c r="AN13" s="73">
        <v>128.08357447265138</v>
      </c>
      <c r="AO13" s="73">
        <v>145.4743914912</v>
      </c>
      <c r="AP13" s="73">
        <v>141.06358488852004</v>
      </c>
      <c r="AQ13" s="73">
        <v>153.58819690875606</v>
      </c>
      <c r="AR13" s="73">
        <v>164.486158387718</v>
      </c>
      <c r="AS13" s="73">
        <v>145.67566496614432</v>
      </c>
      <c r="AT13" s="73">
        <v>102.7317743781094</v>
      </c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G13" s="284">
        <f t="shared" si="3"/>
        <v>-0.29479110734119707</v>
      </c>
      <c r="BH13" s="285">
        <f t="shared" si="2"/>
        <v>-0.2934511273764061</v>
      </c>
      <c r="BI13" s="235"/>
      <c r="BJ13" s="235"/>
    </row>
    <row r="14" spans="24:62" ht="14.25">
      <c r="X14" s="287" t="s">
        <v>173</v>
      </c>
      <c r="Y14" s="288"/>
      <c r="Z14" s="289">
        <f>SUM(Z15:Z18)</f>
        <v>14045.93048389475</v>
      </c>
      <c r="AA14" s="289">
        <f aca="true" t="shared" si="4" ref="AA14:AQ14">SUM(AA15:AA18)</f>
        <v>0</v>
      </c>
      <c r="AB14" s="289">
        <f t="shared" si="4"/>
        <v>0</v>
      </c>
      <c r="AC14" s="289">
        <f t="shared" si="4"/>
        <v>0</v>
      </c>
      <c r="AD14" s="289">
        <f t="shared" si="4"/>
        <v>0</v>
      </c>
      <c r="AE14" s="289">
        <f t="shared" si="4"/>
        <v>0</v>
      </c>
      <c r="AF14" s="289">
        <f t="shared" si="4"/>
        <v>14240.364772258054</v>
      </c>
      <c r="AG14" s="289">
        <f t="shared" si="4"/>
        <v>14783.016205145383</v>
      </c>
      <c r="AH14" s="289">
        <f t="shared" si="4"/>
        <v>16164.620871040952</v>
      </c>
      <c r="AI14" s="289">
        <f t="shared" si="4"/>
        <v>13411.821124723647</v>
      </c>
      <c r="AJ14" s="289">
        <f t="shared" si="4"/>
        <v>10395.493323704588</v>
      </c>
      <c r="AK14" s="289">
        <f t="shared" si="4"/>
        <v>9519.487591588364</v>
      </c>
      <c r="AL14" s="289">
        <f t="shared" si="4"/>
        <v>7902.3126748850245</v>
      </c>
      <c r="AM14" s="289">
        <f t="shared" si="4"/>
        <v>7388.019788295573</v>
      </c>
      <c r="AN14" s="289">
        <f t="shared" si="4"/>
        <v>7181.451374779672</v>
      </c>
      <c r="AO14" s="289">
        <f t="shared" si="4"/>
        <v>7478.300390378376</v>
      </c>
      <c r="AP14" s="289">
        <f t="shared" si="4"/>
        <v>7002.070173828284</v>
      </c>
      <c r="AQ14" s="289">
        <f t="shared" si="4"/>
        <v>7315.753421987543</v>
      </c>
      <c r="AR14" s="289">
        <f>SUM(AR15:AR18)</f>
        <v>6411.9947152028</v>
      </c>
      <c r="AS14" s="289">
        <f>SUM(AS15:AS18)</f>
        <v>4616.014893659556</v>
      </c>
      <c r="AT14" s="289">
        <f>SUM(AT15:AT18)</f>
        <v>3275.718322056887</v>
      </c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G14" s="290">
        <f aca="true" t="shared" si="5" ref="BG14:BG24">AT14/AS14-1</f>
        <v>-0.29035793914869457</v>
      </c>
      <c r="BH14" s="291">
        <f t="shared" si="2"/>
        <v>-0.7667852389122338</v>
      </c>
      <c r="BI14" s="235"/>
      <c r="BJ14" s="235"/>
    </row>
    <row r="15" spans="24:60" ht="14.25">
      <c r="X15" s="292"/>
      <c r="Y15" s="286" t="s">
        <v>174</v>
      </c>
      <c r="Z15" s="73">
        <v>69.72719432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69.73558268330487</v>
      </c>
      <c r="AG15" s="73">
        <v>65.878557475596</v>
      </c>
      <c r="AH15" s="73">
        <v>59.43358288827825</v>
      </c>
      <c r="AI15" s="73">
        <v>49.39824716596656</v>
      </c>
      <c r="AJ15" s="73">
        <v>29.122365322680935</v>
      </c>
      <c r="AK15" s="73">
        <v>17.784901217391305</v>
      </c>
      <c r="AL15" s="73">
        <v>15.727638929365188</v>
      </c>
      <c r="AM15" s="73">
        <v>14.834945425889764</v>
      </c>
      <c r="AN15" s="73">
        <v>15.20603066249018</v>
      </c>
      <c r="AO15" s="73">
        <v>14.802782458366266</v>
      </c>
      <c r="AP15" s="73">
        <v>14.801212240783784</v>
      </c>
      <c r="AQ15" s="73">
        <v>14.823006694299213</v>
      </c>
      <c r="AR15" s="73">
        <v>14.691832573681891</v>
      </c>
      <c r="AS15" s="73">
        <v>14.669605898078741</v>
      </c>
      <c r="AT15" s="73">
        <v>11.022589836094484</v>
      </c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G15" s="284">
        <f t="shared" si="5"/>
        <v>-0.2486103639949797</v>
      </c>
      <c r="BH15" s="285">
        <f t="shared" si="2"/>
        <v>-0.8419183513177319</v>
      </c>
    </row>
    <row r="16" spans="24:60" ht="14.25">
      <c r="X16" s="292"/>
      <c r="Y16" s="286" t="s">
        <v>175</v>
      </c>
      <c r="Z16" s="73">
        <v>762.85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762.85</v>
      </c>
      <c r="AG16" s="73">
        <v>1007.8000000000001</v>
      </c>
      <c r="AH16" s="73">
        <v>1416.8</v>
      </c>
      <c r="AI16" s="73">
        <v>1389.5</v>
      </c>
      <c r="AJ16" s="73">
        <v>1270.88</v>
      </c>
      <c r="AK16" s="73">
        <v>1359.0000000000002</v>
      </c>
      <c r="AL16" s="73">
        <v>1082.6</v>
      </c>
      <c r="AM16" s="73">
        <v>1009.9200000000002</v>
      </c>
      <c r="AN16" s="73">
        <v>965.5999999999999</v>
      </c>
      <c r="AO16" s="73">
        <v>866.8399999999999</v>
      </c>
      <c r="AP16" s="73">
        <v>837.4879999999999</v>
      </c>
      <c r="AQ16" s="73">
        <v>879.1419999999999</v>
      </c>
      <c r="AR16" s="73">
        <v>783.0235</v>
      </c>
      <c r="AS16" s="73">
        <v>523.7999999999998</v>
      </c>
      <c r="AT16" s="73">
        <v>399.478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G16" s="284">
        <f t="shared" si="5"/>
        <v>-0.23734631538755224</v>
      </c>
      <c r="BH16" s="285">
        <f t="shared" si="2"/>
        <v>-0.4763347971422953</v>
      </c>
    </row>
    <row r="17" spans="24:60" ht="14.25">
      <c r="X17" s="292"/>
      <c r="Y17" s="286" t="s">
        <v>176</v>
      </c>
      <c r="Z17" s="73">
        <v>10356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10263.55</v>
      </c>
      <c r="AG17" s="73">
        <v>10038.357168</v>
      </c>
      <c r="AH17" s="73">
        <v>9998.865316799996</v>
      </c>
      <c r="AI17" s="73">
        <v>7190.5899006</v>
      </c>
      <c r="AJ17" s="73">
        <v>4047.6421187000005</v>
      </c>
      <c r="AK17" s="73">
        <v>2505.6291493000003</v>
      </c>
      <c r="AL17" s="73">
        <v>2490.4910309</v>
      </c>
      <c r="AM17" s="73">
        <v>2003.2552256000001</v>
      </c>
      <c r="AN17" s="73">
        <v>1866.2848787</v>
      </c>
      <c r="AO17" s="73">
        <v>2019.0706532</v>
      </c>
      <c r="AP17" s="73">
        <v>2289.2562863000003</v>
      </c>
      <c r="AQ17" s="73">
        <v>2267.7290122625573</v>
      </c>
      <c r="AR17" s="73">
        <v>1928.830552125114</v>
      </c>
      <c r="AS17" s="73">
        <v>1321.0577712876714</v>
      </c>
      <c r="AT17" s="73">
        <v>1145.7733292785388</v>
      </c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G17" s="284">
        <f t="shared" si="5"/>
        <v>-0.13268491796409332</v>
      </c>
      <c r="BH17" s="285">
        <f t="shared" si="2"/>
        <v>-0.8893614011897896</v>
      </c>
    </row>
    <row r="18" spans="24:60" ht="14.25">
      <c r="X18" s="293"/>
      <c r="Y18" s="286" t="s">
        <v>177</v>
      </c>
      <c r="Z18" s="73">
        <v>2857.3532895747494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3144.2291895747485</v>
      </c>
      <c r="AG18" s="73">
        <v>3670.9804796697867</v>
      </c>
      <c r="AH18" s="73">
        <v>4689.521971352678</v>
      </c>
      <c r="AI18" s="73">
        <v>4782.332976957681</v>
      </c>
      <c r="AJ18" s="73">
        <v>5047.848839681906</v>
      </c>
      <c r="AK18" s="73">
        <v>5637.073541070973</v>
      </c>
      <c r="AL18" s="73">
        <v>4313.49400505566</v>
      </c>
      <c r="AM18" s="73">
        <v>4360.009617269682</v>
      </c>
      <c r="AN18" s="73">
        <v>4334.360465417182</v>
      </c>
      <c r="AO18" s="73">
        <v>4577.58695472001</v>
      </c>
      <c r="AP18" s="73">
        <v>3860.5246752874996</v>
      </c>
      <c r="AQ18" s="73">
        <v>4154.059403030687</v>
      </c>
      <c r="AR18" s="73">
        <v>3685.4488305040036</v>
      </c>
      <c r="AS18" s="73">
        <v>2756.487516473806</v>
      </c>
      <c r="AT18" s="73">
        <v>1719.4444029422536</v>
      </c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G18" s="284">
        <f t="shared" si="5"/>
        <v>-0.3762190495454061</v>
      </c>
      <c r="BH18" s="285">
        <f t="shared" si="2"/>
        <v>-0.39823877949717834</v>
      </c>
    </row>
    <row r="19" spans="24:60" ht="14.25">
      <c r="X19" s="294" t="s">
        <v>178</v>
      </c>
      <c r="Y19" s="295"/>
      <c r="Z19" s="296">
        <f>SUM(Z20:Z23)</f>
        <v>16928.791416990993</v>
      </c>
      <c r="AA19" s="296">
        <f aca="true" t="shared" si="6" ref="AA19:AQ19">SUM(AA20:AA23)</f>
        <v>0</v>
      </c>
      <c r="AB19" s="296">
        <f t="shared" si="6"/>
        <v>0</v>
      </c>
      <c r="AC19" s="296">
        <f t="shared" si="6"/>
        <v>0</v>
      </c>
      <c r="AD19" s="296">
        <f t="shared" si="6"/>
        <v>0</v>
      </c>
      <c r="AE19" s="296">
        <f t="shared" si="6"/>
        <v>0</v>
      </c>
      <c r="AF19" s="296">
        <f t="shared" si="6"/>
        <v>16961.452416990993</v>
      </c>
      <c r="AG19" s="296">
        <f t="shared" si="6"/>
        <v>17535.349589877478</v>
      </c>
      <c r="AH19" s="296">
        <f t="shared" si="6"/>
        <v>14998.115150488287</v>
      </c>
      <c r="AI19" s="296">
        <f t="shared" si="6"/>
        <v>13624.108921405406</v>
      </c>
      <c r="AJ19" s="296">
        <f t="shared" si="6"/>
        <v>9309.932441742343</v>
      </c>
      <c r="AK19" s="296">
        <f t="shared" si="6"/>
        <v>7188.494627625674</v>
      </c>
      <c r="AL19" s="296">
        <f t="shared" si="6"/>
        <v>5962.417551027451</v>
      </c>
      <c r="AM19" s="296">
        <f t="shared" si="6"/>
        <v>5579.501940051414</v>
      </c>
      <c r="AN19" s="296">
        <f t="shared" si="6"/>
        <v>5253.913202844444</v>
      </c>
      <c r="AO19" s="296">
        <f t="shared" si="6"/>
        <v>5095.885453526202</v>
      </c>
      <c r="AP19" s="296">
        <f t="shared" si="6"/>
        <v>4807.9428646805</v>
      </c>
      <c r="AQ19" s="296">
        <f t="shared" si="6"/>
        <v>4910.855228331151</v>
      </c>
      <c r="AR19" s="296">
        <f>SUM(AR20:AR23)</f>
        <v>4407.451682319999</v>
      </c>
      <c r="AS19" s="296">
        <f>SUM(AS20:AS23)</f>
        <v>3761.2159523321375</v>
      </c>
      <c r="AT19" s="296">
        <f>SUM(AT20:AT23)</f>
        <v>1700.8699982122612</v>
      </c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G19" s="297">
        <f t="shared" si="5"/>
        <v>-0.5477871997332036</v>
      </c>
      <c r="BH19" s="298">
        <f t="shared" si="2"/>
        <v>-0.8995279724159669</v>
      </c>
    </row>
    <row r="20" spans="24:60" ht="14.25">
      <c r="X20" s="294"/>
      <c r="Y20" s="299" t="s">
        <v>179</v>
      </c>
      <c r="Z20" s="73">
        <v>119.5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119.5</v>
      </c>
      <c r="AG20" s="73">
        <v>143.4</v>
      </c>
      <c r="AH20" s="73">
        <v>191.2</v>
      </c>
      <c r="AI20" s="73">
        <v>406.3</v>
      </c>
      <c r="AJ20" s="73">
        <v>645.3</v>
      </c>
      <c r="AK20" s="73">
        <v>1027.7</v>
      </c>
      <c r="AL20" s="73">
        <v>1147.2</v>
      </c>
      <c r="AM20" s="73">
        <v>1123.3</v>
      </c>
      <c r="AN20" s="73">
        <v>1125.5272</v>
      </c>
      <c r="AO20" s="73">
        <v>1111.021</v>
      </c>
      <c r="AP20" s="73">
        <v>1157.311</v>
      </c>
      <c r="AQ20" s="73">
        <v>1091.0839999999998</v>
      </c>
      <c r="AR20" s="73">
        <v>1089.342</v>
      </c>
      <c r="AS20" s="73">
        <v>652.47</v>
      </c>
      <c r="AT20" s="73">
        <v>239</v>
      </c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G20" s="284">
        <f t="shared" si="5"/>
        <v>-0.6336996336996337</v>
      </c>
      <c r="BH20" s="285">
        <f t="shared" si="2"/>
        <v>1</v>
      </c>
    </row>
    <row r="21" spans="24:60" ht="14.25">
      <c r="X21" s="294"/>
      <c r="Y21" s="299" t="s">
        <v>180</v>
      </c>
      <c r="Z21" s="73">
        <v>4708.3</v>
      </c>
      <c r="AA21" s="73">
        <v>0</v>
      </c>
      <c r="AB21" s="73">
        <v>0</v>
      </c>
      <c r="AC21" s="73">
        <v>0</v>
      </c>
      <c r="AD21" s="73">
        <v>0</v>
      </c>
      <c r="AE21" s="73">
        <v>0</v>
      </c>
      <c r="AF21" s="73">
        <v>4708.3</v>
      </c>
      <c r="AG21" s="73">
        <v>4182.5</v>
      </c>
      <c r="AH21" s="73">
        <v>2581.2</v>
      </c>
      <c r="AI21" s="73">
        <v>2103.2</v>
      </c>
      <c r="AJ21" s="73">
        <v>1529.6</v>
      </c>
      <c r="AK21" s="73">
        <v>860.4</v>
      </c>
      <c r="AL21" s="73">
        <v>788.7</v>
      </c>
      <c r="AM21" s="73">
        <v>860.4</v>
      </c>
      <c r="AN21" s="73">
        <v>812.6</v>
      </c>
      <c r="AO21" s="73">
        <v>764.8</v>
      </c>
      <c r="AP21" s="73">
        <v>975.1199999999999</v>
      </c>
      <c r="AQ21" s="73">
        <v>1366.363</v>
      </c>
      <c r="AR21" s="73">
        <v>1198.824</v>
      </c>
      <c r="AS21" s="73">
        <v>1288.21</v>
      </c>
      <c r="AT21" s="73">
        <v>260.51</v>
      </c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G21" s="284">
        <f t="shared" si="5"/>
        <v>-0.7977736549165121</v>
      </c>
      <c r="BH21" s="285">
        <f t="shared" si="2"/>
        <v>-0.9446700507614213</v>
      </c>
    </row>
    <row r="22" spans="24:60" ht="14.25">
      <c r="X22" s="294"/>
      <c r="Y22" s="299" t="s">
        <v>172</v>
      </c>
      <c r="Z22" s="73">
        <v>1099.8214169909909</v>
      </c>
      <c r="AA22" s="73">
        <v>0</v>
      </c>
      <c r="AB22" s="73">
        <v>0</v>
      </c>
      <c r="AC22" s="73">
        <v>0</v>
      </c>
      <c r="AD22" s="73">
        <v>0</v>
      </c>
      <c r="AE22" s="73">
        <v>0</v>
      </c>
      <c r="AF22" s="73">
        <v>1128.658416990991</v>
      </c>
      <c r="AG22" s="73">
        <v>1431.529589877477</v>
      </c>
      <c r="AH22" s="73">
        <v>1765.641150488288</v>
      </c>
      <c r="AI22" s="73">
        <v>1866.5039214054052</v>
      </c>
      <c r="AJ22" s="73">
        <v>2043.6634417423427</v>
      </c>
      <c r="AK22" s="73">
        <v>2250.3246276256755</v>
      </c>
      <c r="AL22" s="73">
        <v>1800.5465510274505</v>
      </c>
      <c r="AM22" s="73">
        <v>1900.5999400514143</v>
      </c>
      <c r="AN22" s="73">
        <v>1869.3420028444439</v>
      </c>
      <c r="AO22" s="73">
        <v>1984.1854535262003</v>
      </c>
      <c r="AP22" s="73">
        <v>1732.7008646805002</v>
      </c>
      <c r="AQ22" s="73">
        <v>1439.8165283311498</v>
      </c>
      <c r="AR22" s="73">
        <v>1196.87870732</v>
      </c>
      <c r="AS22" s="73">
        <v>952.4759523321358</v>
      </c>
      <c r="AT22" s="73">
        <v>637.9849982122613</v>
      </c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G22" s="284">
        <f t="shared" si="5"/>
        <v>-0.33018256613182084</v>
      </c>
      <c r="BH22" s="285">
        <f t="shared" si="2"/>
        <v>-0.4199194629636065</v>
      </c>
    </row>
    <row r="23" spans="24:60" ht="15" thickBot="1">
      <c r="X23" s="300"/>
      <c r="Y23" s="57" t="s">
        <v>181</v>
      </c>
      <c r="Z23" s="70">
        <v>11001.17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11004.994</v>
      </c>
      <c r="AG23" s="70">
        <v>11777.92</v>
      </c>
      <c r="AH23" s="70">
        <v>10460.074</v>
      </c>
      <c r="AI23" s="70">
        <v>9248.105000000001</v>
      </c>
      <c r="AJ23" s="70">
        <v>5091.369000000001</v>
      </c>
      <c r="AK23" s="70">
        <v>3050.069999999999</v>
      </c>
      <c r="AL23" s="70">
        <v>2225.971000000001</v>
      </c>
      <c r="AM23" s="70">
        <v>1695.2019999999998</v>
      </c>
      <c r="AN23" s="70">
        <v>1446.4439999999995</v>
      </c>
      <c r="AO23" s="70">
        <v>1235.8790000000017</v>
      </c>
      <c r="AP23" s="70">
        <v>942.8109999999999</v>
      </c>
      <c r="AQ23" s="70">
        <v>1013.591700000001</v>
      </c>
      <c r="AR23" s="70">
        <v>922.4069749999994</v>
      </c>
      <c r="AS23" s="70">
        <v>868.0600000000017</v>
      </c>
      <c r="AT23" s="70">
        <v>563.375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G23" s="284">
        <f t="shared" si="5"/>
        <v>-0.35099532290394797</v>
      </c>
      <c r="BH23" s="301">
        <f t="shared" si="2"/>
        <v>-0.9487895378400661</v>
      </c>
    </row>
    <row r="24" spans="2:63" ht="15" thickTop="1">
      <c r="B24" s="1" t="s">
        <v>182</v>
      </c>
      <c r="X24" s="302" t="s">
        <v>185</v>
      </c>
      <c r="Y24" s="303"/>
      <c r="Z24" s="304">
        <f aca="true" t="shared" si="7" ref="Z24:AR24">Z6+Z14+Z19</f>
        <v>51186.524693787345</v>
      </c>
      <c r="AA24" s="304">
        <f t="shared" si="7"/>
        <v>0</v>
      </c>
      <c r="AB24" s="304">
        <f t="shared" si="7"/>
        <v>0</v>
      </c>
      <c r="AC24" s="304">
        <f t="shared" si="7"/>
        <v>0</v>
      </c>
      <c r="AD24" s="304">
        <f t="shared" si="7"/>
        <v>0</v>
      </c>
      <c r="AE24" s="304">
        <f t="shared" si="7"/>
        <v>0</v>
      </c>
      <c r="AF24" s="304">
        <f t="shared" si="7"/>
        <v>51461.98303744379</v>
      </c>
      <c r="AG24" s="304">
        <f t="shared" si="7"/>
        <v>52224.56119013249</v>
      </c>
      <c r="AH24" s="304">
        <f t="shared" si="7"/>
        <v>51067.847990045295</v>
      </c>
      <c r="AI24" s="304">
        <f t="shared" si="7"/>
        <v>46451.891216282194</v>
      </c>
      <c r="AJ24" s="304">
        <f t="shared" si="7"/>
        <v>39639.88112393366</v>
      </c>
      <c r="AK24" s="304">
        <f t="shared" si="7"/>
        <v>35508.415597458814</v>
      </c>
      <c r="AL24" s="304">
        <f t="shared" si="7"/>
        <v>30032.786005907314</v>
      </c>
      <c r="AM24" s="304">
        <f t="shared" si="7"/>
        <v>26660.54786135855</v>
      </c>
      <c r="AN24" s="304">
        <f t="shared" si="7"/>
        <v>26197.046880878923</v>
      </c>
      <c r="AO24" s="304">
        <f t="shared" si="7"/>
        <v>23126.6723428993</v>
      </c>
      <c r="AP24" s="304">
        <f t="shared" si="7"/>
        <v>22376.330064027545</v>
      </c>
      <c r="AQ24" s="304">
        <f t="shared" si="7"/>
        <v>23968.825693220526</v>
      </c>
      <c r="AR24" s="304">
        <f t="shared" si="7"/>
        <v>24098.691278828876</v>
      </c>
      <c r="AS24" s="304">
        <f>AS6+AS14+AS19</f>
        <v>23675.527844265158</v>
      </c>
      <c r="AT24" s="304">
        <f>AT6+AT14+AT19</f>
        <v>21841.305277318002</v>
      </c>
      <c r="AU24" s="87">
        <f aca="true" t="shared" si="8" ref="AU24:BE24">SUM(AU6:AU23)</f>
        <v>0</v>
      </c>
      <c r="AV24" s="87">
        <f t="shared" si="8"/>
        <v>0</v>
      </c>
      <c r="AW24" s="87">
        <f t="shared" si="8"/>
        <v>0</v>
      </c>
      <c r="AX24" s="87">
        <f t="shared" si="8"/>
        <v>0</v>
      </c>
      <c r="AY24" s="87">
        <f t="shared" si="8"/>
        <v>0</v>
      </c>
      <c r="AZ24" s="87">
        <f t="shared" si="8"/>
        <v>0</v>
      </c>
      <c r="BA24" s="87">
        <f t="shared" si="8"/>
        <v>0</v>
      </c>
      <c r="BB24" s="87">
        <f t="shared" si="8"/>
        <v>0</v>
      </c>
      <c r="BC24" s="87">
        <f t="shared" si="8"/>
        <v>0</v>
      </c>
      <c r="BD24" s="87">
        <f t="shared" si="8"/>
        <v>0</v>
      </c>
      <c r="BE24" s="87">
        <f t="shared" si="8"/>
        <v>0</v>
      </c>
      <c r="BG24" s="305">
        <f t="shared" si="5"/>
        <v>-0.07747335472359718</v>
      </c>
      <c r="BH24" s="306">
        <f t="shared" si="2"/>
        <v>-0.5732997032328522</v>
      </c>
      <c r="BI24" s="235"/>
      <c r="BJ24" s="235"/>
      <c r="BK24" s="235"/>
    </row>
    <row r="25" spans="32:63" ht="14.25">
      <c r="AF25" s="263"/>
      <c r="BI25" s="236"/>
      <c r="BJ25" s="236"/>
      <c r="BK25" s="236"/>
    </row>
    <row r="26" ht="14.25">
      <c r="X26" s="3" t="s">
        <v>183</v>
      </c>
    </row>
    <row r="27" spans="24:46" ht="28.5">
      <c r="X27" s="374"/>
      <c r="Y27" s="375"/>
      <c r="Z27" s="376" t="s">
        <v>124</v>
      </c>
      <c r="AA27" s="377" t="e">
        <f aca="true" t="shared" si="9" ref="AA27:AP27">Z27+1</f>
        <v>#VALUE!</v>
      </c>
      <c r="AB27" s="377" t="e">
        <f t="shared" si="9"/>
        <v>#VALUE!</v>
      </c>
      <c r="AC27" s="377" t="e">
        <f t="shared" si="9"/>
        <v>#VALUE!</v>
      </c>
      <c r="AD27" s="377" t="e">
        <f t="shared" si="9"/>
        <v>#VALUE!</v>
      </c>
      <c r="AE27" s="377" t="e">
        <f t="shared" si="9"/>
        <v>#VALUE!</v>
      </c>
      <c r="AF27" s="377">
        <v>1995</v>
      </c>
      <c r="AG27" s="377">
        <f t="shared" si="9"/>
        <v>1996</v>
      </c>
      <c r="AH27" s="377">
        <f t="shared" si="9"/>
        <v>1997</v>
      </c>
      <c r="AI27" s="377">
        <f t="shared" si="9"/>
        <v>1998</v>
      </c>
      <c r="AJ27" s="377">
        <f t="shared" si="9"/>
        <v>1999</v>
      </c>
      <c r="AK27" s="377">
        <f t="shared" si="9"/>
        <v>2000</v>
      </c>
      <c r="AL27" s="377">
        <f t="shared" si="9"/>
        <v>2001</v>
      </c>
      <c r="AM27" s="377">
        <f t="shared" si="9"/>
        <v>2002</v>
      </c>
      <c r="AN27" s="377">
        <f t="shared" si="9"/>
        <v>2003</v>
      </c>
      <c r="AO27" s="377">
        <f t="shared" si="9"/>
        <v>2004</v>
      </c>
      <c r="AP27" s="377">
        <f t="shared" si="9"/>
        <v>2005</v>
      </c>
      <c r="AQ27" s="377">
        <f>AP27+1</f>
        <v>2006</v>
      </c>
      <c r="AR27" s="377">
        <f>AQ27+1</f>
        <v>2007</v>
      </c>
      <c r="AS27" s="378">
        <v>2008</v>
      </c>
      <c r="AT27" s="378" t="s">
        <v>202</v>
      </c>
    </row>
    <row r="28" spans="24:61" ht="14.25">
      <c r="X28" s="278" t="s">
        <v>184</v>
      </c>
      <c r="Y28" s="279"/>
      <c r="Z28" s="307">
        <f>Z6/Z$6</f>
        <v>1</v>
      </c>
      <c r="AA28" s="307" t="e">
        <f aca="true" t="shared" si="10" ref="AA28:AS28">AA6/AA$6</f>
        <v>#DIV/0!</v>
      </c>
      <c r="AB28" s="307" t="e">
        <f t="shared" si="10"/>
        <v>#DIV/0!</v>
      </c>
      <c r="AC28" s="307" t="e">
        <f t="shared" si="10"/>
        <v>#DIV/0!</v>
      </c>
      <c r="AD28" s="307" t="e">
        <f t="shared" si="10"/>
        <v>#DIV/0!</v>
      </c>
      <c r="AE28" s="307" t="e">
        <f t="shared" si="10"/>
        <v>#DIV/0!</v>
      </c>
      <c r="AF28" s="307">
        <f t="shared" si="10"/>
        <v>1</v>
      </c>
      <c r="AG28" s="307">
        <f t="shared" si="10"/>
        <v>1</v>
      </c>
      <c r="AH28" s="307">
        <f t="shared" si="10"/>
        <v>1</v>
      </c>
      <c r="AI28" s="307">
        <f t="shared" si="10"/>
        <v>1</v>
      </c>
      <c r="AJ28" s="307">
        <f t="shared" si="10"/>
        <v>1</v>
      </c>
      <c r="AK28" s="307">
        <f t="shared" si="10"/>
        <v>1</v>
      </c>
      <c r="AL28" s="307">
        <f t="shared" si="10"/>
        <v>1</v>
      </c>
      <c r="AM28" s="307">
        <f t="shared" si="10"/>
        <v>1</v>
      </c>
      <c r="AN28" s="307">
        <f t="shared" si="10"/>
        <v>1</v>
      </c>
      <c r="AO28" s="307">
        <f t="shared" si="10"/>
        <v>1</v>
      </c>
      <c r="AP28" s="307">
        <f t="shared" si="10"/>
        <v>1</v>
      </c>
      <c r="AQ28" s="307">
        <f t="shared" si="10"/>
        <v>1</v>
      </c>
      <c r="AR28" s="307">
        <f t="shared" si="10"/>
        <v>1</v>
      </c>
      <c r="AS28" s="307">
        <f t="shared" si="10"/>
        <v>1</v>
      </c>
      <c r="AT28" s="307">
        <f aca="true" t="shared" si="11" ref="AT28:AT35">AT6/AT$6</f>
        <v>1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H28" s="235"/>
      <c r="BI28" s="235"/>
    </row>
    <row r="29" spans="24:59" ht="14.25">
      <c r="X29" s="283"/>
      <c r="Y29" s="72" t="s">
        <v>69</v>
      </c>
      <c r="Z29" s="308">
        <f aca="true" t="shared" si="12" ref="Z29:AS29">Z7/Z$6</f>
        <v>0.8422553977213086</v>
      </c>
      <c r="AA29" s="308" t="e">
        <f t="shared" si="12"/>
        <v>#DIV/0!</v>
      </c>
      <c r="AB29" s="308" t="e">
        <f t="shared" si="12"/>
        <v>#DIV/0!</v>
      </c>
      <c r="AC29" s="308" t="e">
        <f t="shared" si="12"/>
        <v>#DIV/0!</v>
      </c>
      <c r="AD29" s="308" t="e">
        <f t="shared" si="12"/>
        <v>#DIV/0!</v>
      </c>
      <c r="AE29" s="308" t="e">
        <f t="shared" si="12"/>
        <v>#DIV/0!</v>
      </c>
      <c r="AF29" s="308">
        <f t="shared" si="12"/>
        <v>0.837357409959783</v>
      </c>
      <c r="AG29" s="308">
        <f t="shared" si="12"/>
        <v>0.7834797001857778</v>
      </c>
      <c r="AH29" s="308">
        <f t="shared" si="12"/>
        <v>0.7382626143095011</v>
      </c>
      <c r="AI29" s="308">
        <f t="shared" si="12"/>
        <v>0.7098592688363565</v>
      </c>
      <c r="AJ29" s="308">
        <f t="shared" si="12"/>
        <v>0.7072427987854619</v>
      </c>
      <c r="AK29" s="308">
        <f t="shared" si="12"/>
        <v>0.6596656444287702</v>
      </c>
      <c r="AL29" s="308">
        <f t="shared" si="12"/>
        <v>0.5774720304684018</v>
      </c>
      <c r="AM29" s="308">
        <f t="shared" si="12"/>
        <v>0.44516821488453173</v>
      </c>
      <c r="AN29" s="308">
        <f t="shared" si="12"/>
        <v>0.3649851732743491</v>
      </c>
      <c r="AO29" s="308">
        <f t="shared" si="12"/>
        <v>0.0964606777840436</v>
      </c>
      <c r="AP29" s="308">
        <f t="shared" si="12"/>
        <v>0.04384876952688752</v>
      </c>
      <c r="AQ29" s="308">
        <f t="shared" si="12"/>
        <v>0.055948122709682774</v>
      </c>
      <c r="AR29" s="308">
        <f t="shared" si="12"/>
        <v>0.016387980035397622</v>
      </c>
      <c r="AS29" s="308">
        <f t="shared" si="12"/>
        <v>0.03066811946800024</v>
      </c>
      <c r="AT29" s="420">
        <f t="shared" si="11"/>
        <v>0.0023587706868316797</v>
      </c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G29" s="235"/>
    </row>
    <row r="30" spans="24:59" ht="14.25">
      <c r="X30" s="283"/>
      <c r="Y30" s="265" t="s">
        <v>169</v>
      </c>
      <c r="Z30" s="308">
        <f aca="true" t="shared" si="13" ref="Z30:AS30">Z8/Z$6</f>
        <v>0.020731253134290358</v>
      </c>
      <c r="AA30" s="308" t="e">
        <f t="shared" si="13"/>
        <v>#DIV/0!</v>
      </c>
      <c r="AB30" s="308" t="e">
        <f t="shared" si="13"/>
        <v>#DIV/0!</v>
      </c>
      <c r="AC30" s="308" t="e">
        <f t="shared" si="13"/>
        <v>#DIV/0!</v>
      </c>
      <c r="AD30" s="308" t="e">
        <f t="shared" si="13"/>
        <v>#DIV/0!</v>
      </c>
      <c r="AE30" s="308" t="e">
        <f t="shared" si="13"/>
        <v>#DIV/0!</v>
      </c>
      <c r="AF30" s="308">
        <f t="shared" si="13"/>
        <v>0.023697535528455715</v>
      </c>
      <c r="AG30" s="308">
        <f t="shared" si="13"/>
        <v>0.0229182920666035</v>
      </c>
      <c r="AH30" s="308">
        <f t="shared" si="13"/>
        <v>0.019230738345278317</v>
      </c>
      <c r="AI30" s="308">
        <f t="shared" si="13"/>
        <v>0.013948729997272848</v>
      </c>
      <c r="AJ30" s="308">
        <f t="shared" si="13"/>
        <v>0.00812934173950273</v>
      </c>
      <c r="AK30" s="308">
        <f t="shared" si="13"/>
        <v>0.013714524277847903</v>
      </c>
      <c r="AL30" s="308">
        <f t="shared" si="13"/>
        <v>0.02330694581510902</v>
      </c>
      <c r="AM30" s="308">
        <f t="shared" si="13"/>
        <v>0.026358015861072566</v>
      </c>
      <c r="AN30" s="308">
        <f t="shared" si="13"/>
        <v>0.0317323849204626</v>
      </c>
      <c r="AO30" s="308">
        <f t="shared" si="13"/>
        <v>0.04281815475841114</v>
      </c>
      <c r="AP30" s="308">
        <f t="shared" si="13"/>
        <v>0.03337851771324119</v>
      </c>
      <c r="AQ30" s="308">
        <f t="shared" si="13"/>
        <v>0.023955527220478376</v>
      </c>
      <c r="AR30" s="308">
        <f t="shared" si="13"/>
        <v>0.021084482024587986</v>
      </c>
      <c r="AS30" s="308">
        <f t="shared" si="13"/>
        <v>0.015180774698400104</v>
      </c>
      <c r="AT30" s="308">
        <f t="shared" si="11"/>
        <v>0.010534360016385856</v>
      </c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G30" s="235"/>
    </row>
    <row r="31" spans="24:57" ht="14.25">
      <c r="X31" s="283"/>
      <c r="Y31" s="286" t="s">
        <v>170</v>
      </c>
      <c r="Z31" s="308">
        <f aca="true" t="shared" si="14" ref="Z31:AS31">Z9/Z$6</f>
        <v>0.03993346917995237</v>
      </c>
      <c r="AA31" s="308" t="e">
        <f t="shared" si="14"/>
        <v>#DIV/0!</v>
      </c>
      <c r="AB31" s="308" t="e">
        <f t="shared" si="14"/>
        <v>#DIV/0!</v>
      </c>
      <c r="AC31" s="308" t="e">
        <f t="shared" si="14"/>
        <v>#DIV/0!</v>
      </c>
      <c r="AD31" s="308" t="e">
        <f t="shared" si="14"/>
        <v>#DIV/0!</v>
      </c>
      <c r="AE31" s="308" t="e">
        <f t="shared" si="14"/>
        <v>#DIV/0!</v>
      </c>
      <c r="AF31" s="308">
        <f t="shared" si="14"/>
        <v>0.04148037412386864</v>
      </c>
      <c r="AG31" s="308">
        <f t="shared" si="14"/>
        <v>0.060629130601115036</v>
      </c>
      <c r="AH31" s="308">
        <f t="shared" si="14"/>
        <v>0.07952274551397184</v>
      </c>
      <c r="AI31" s="308">
        <f t="shared" si="14"/>
        <v>0.09938329336727994</v>
      </c>
      <c r="AJ31" s="308">
        <f t="shared" si="14"/>
        <v>0.11443644769546238</v>
      </c>
      <c r="AK31" s="308">
        <f t="shared" si="14"/>
        <v>0.14300759014994469</v>
      </c>
      <c r="AL31" s="308">
        <f t="shared" si="14"/>
        <v>0.19925896921408892</v>
      </c>
      <c r="AM31" s="308">
        <f t="shared" si="14"/>
        <v>0.2898856838357761</v>
      </c>
      <c r="AN31" s="308">
        <f t="shared" si="14"/>
        <v>0.35728608128178746</v>
      </c>
      <c r="AO31" s="308">
        <f t="shared" si="14"/>
        <v>0.5855956326444557</v>
      </c>
      <c r="AP31" s="308">
        <f t="shared" si="14"/>
        <v>0.7256104941359315</v>
      </c>
      <c r="AQ31" s="308">
        <f t="shared" si="14"/>
        <v>0.7900680545946059</v>
      </c>
      <c r="AR31" s="308">
        <f t="shared" si="14"/>
        <v>0.861835222169104</v>
      </c>
      <c r="AS31" s="308">
        <f t="shared" si="14"/>
        <v>0.8673474626367121</v>
      </c>
      <c r="AT31" s="308">
        <f t="shared" si="11"/>
        <v>0.9154361086330575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</row>
    <row r="32" spans="24:59" ht="14.25">
      <c r="X32" s="283"/>
      <c r="Y32" s="56" t="s">
        <v>15</v>
      </c>
      <c r="Z32" s="308">
        <f aca="true" t="shared" si="15" ref="Z32:AS32">Z10/Z$6</f>
        <v>0.022351296647256932</v>
      </c>
      <c r="AA32" s="308" t="e">
        <f t="shared" si="15"/>
        <v>#DIV/0!</v>
      </c>
      <c r="AB32" s="308" t="e">
        <f t="shared" si="15"/>
        <v>#DIV/0!</v>
      </c>
      <c r="AC32" s="308" t="e">
        <f t="shared" si="15"/>
        <v>#DIV/0!</v>
      </c>
      <c r="AD32" s="308" t="e">
        <f t="shared" si="15"/>
        <v>#DIV/0!</v>
      </c>
      <c r="AE32" s="308" t="e">
        <f t="shared" si="15"/>
        <v>#DIV/0!</v>
      </c>
      <c r="AF32" s="308">
        <f t="shared" si="15"/>
        <v>0.02229794185225061</v>
      </c>
      <c r="AG32" s="308">
        <f t="shared" si="15"/>
        <v>0.020662913823354178</v>
      </c>
      <c r="AH32" s="308">
        <f t="shared" si="15"/>
        <v>0.02138445644883923</v>
      </c>
      <c r="AI32" s="308">
        <f t="shared" si="15"/>
        <v>0.021090895084272053</v>
      </c>
      <c r="AJ32" s="308">
        <f t="shared" si="15"/>
        <v>0.020737963117913958</v>
      </c>
      <c r="AK32" s="308">
        <f t="shared" si="15"/>
        <v>0.023420204797486844</v>
      </c>
      <c r="AL32" s="308">
        <f t="shared" si="15"/>
        <v>0.0253852105401464</v>
      </c>
      <c r="AM32" s="308">
        <f t="shared" si="15"/>
        <v>0.03261908621668318</v>
      </c>
      <c r="AN32" s="308">
        <f t="shared" si="15"/>
        <v>0.04830477737760137</v>
      </c>
      <c r="AO32" s="308">
        <f t="shared" si="15"/>
        <v>0.05710459805444015</v>
      </c>
      <c r="AP32" s="308">
        <f t="shared" si="15"/>
        <v>0.03448722947834411</v>
      </c>
      <c r="AQ32" s="308">
        <f t="shared" si="15"/>
        <v>0.0264202236142054</v>
      </c>
      <c r="AR32" s="308">
        <f t="shared" si="15"/>
        <v>0.02384480464290202</v>
      </c>
      <c r="AS32" s="308">
        <f t="shared" si="15"/>
        <v>0.018719534601290586</v>
      </c>
      <c r="AT32" s="308">
        <f t="shared" si="11"/>
        <v>0.01720630715232462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G32" s="235"/>
    </row>
    <row r="33" spans="24:59" ht="14.25">
      <c r="X33" s="283"/>
      <c r="Y33" s="66" t="s">
        <v>186</v>
      </c>
      <c r="Z33" s="368" t="s">
        <v>187</v>
      </c>
      <c r="AA33" s="308" t="e">
        <f aca="true" t="shared" si="16" ref="AA33:AS33">AA11/AA$6</f>
        <v>#DIV/0!</v>
      </c>
      <c r="AB33" s="308" t="e">
        <f t="shared" si="16"/>
        <v>#DIV/0!</v>
      </c>
      <c r="AC33" s="308" t="e">
        <f t="shared" si="16"/>
        <v>#DIV/0!</v>
      </c>
      <c r="AD33" s="308" t="e">
        <f t="shared" si="16"/>
        <v>#DIV/0!</v>
      </c>
      <c r="AE33" s="308" t="e">
        <f t="shared" si="16"/>
        <v>#DIV/0!</v>
      </c>
      <c r="AF33" s="368" t="s">
        <v>187</v>
      </c>
      <c r="AG33" s="421">
        <f t="shared" si="16"/>
        <v>9.944327596482578E-06</v>
      </c>
      <c r="AH33" s="421">
        <f t="shared" si="16"/>
        <v>2.7032956030721543E-05</v>
      </c>
      <c r="AI33" s="421">
        <f t="shared" si="16"/>
        <v>7.53344714320276E-05</v>
      </c>
      <c r="AJ33" s="421">
        <f t="shared" si="16"/>
        <v>0.00015228217757326098</v>
      </c>
      <c r="AK33" s="421">
        <f t="shared" si="16"/>
        <v>0.00019836748251353268</v>
      </c>
      <c r="AL33" s="421">
        <f t="shared" si="16"/>
        <v>0.00026694223834975117</v>
      </c>
      <c r="AM33" s="421">
        <f t="shared" si="16"/>
        <v>0.0003522978088183454</v>
      </c>
      <c r="AN33" s="421">
        <f t="shared" si="16"/>
        <v>0.0003831062722670912</v>
      </c>
      <c r="AO33" s="421">
        <f t="shared" si="16"/>
        <v>0.0005350966479006303</v>
      </c>
      <c r="AP33" s="421">
        <f t="shared" si="16"/>
        <v>0.000560642135983595</v>
      </c>
      <c r="AQ33" s="421">
        <f t="shared" si="16"/>
        <v>0.0005134694971121056</v>
      </c>
      <c r="AR33" s="421">
        <f t="shared" si="16"/>
        <v>0.000469760175051946</v>
      </c>
      <c r="AS33" s="421">
        <f t="shared" si="16"/>
        <v>0.00041502980316806274</v>
      </c>
      <c r="AT33" s="421">
        <f t="shared" si="11"/>
        <v>0.00038813686163075977</v>
      </c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G33" s="235"/>
    </row>
    <row r="34" spans="24:59" ht="14.25">
      <c r="X34" s="283"/>
      <c r="Y34" s="66" t="s">
        <v>171</v>
      </c>
      <c r="Z34" s="309">
        <f aca="true" t="shared" si="17" ref="Z34:AS34">Z12/Z$6</f>
        <v>0.06753479706814618</v>
      </c>
      <c r="AA34" s="309" t="e">
        <f t="shared" si="17"/>
        <v>#DIV/0!</v>
      </c>
      <c r="AB34" s="309" t="e">
        <f t="shared" si="17"/>
        <v>#DIV/0!</v>
      </c>
      <c r="AC34" s="309" t="e">
        <f t="shared" si="17"/>
        <v>#DIV/0!</v>
      </c>
      <c r="AD34" s="309" t="e">
        <f t="shared" si="17"/>
        <v>#DIV/0!</v>
      </c>
      <c r="AE34" s="309" t="e">
        <f t="shared" si="17"/>
        <v>#DIV/0!</v>
      </c>
      <c r="AF34" s="309">
        <f t="shared" si="17"/>
        <v>0.06737358470940784</v>
      </c>
      <c r="AG34" s="309">
        <f t="shared" si="17"/>
        <v>0.10465334829938393</v>
      </c>
      <c r="AH34" s="309">
        <f t="shared" si="17"/>
        <v>0.13300678761252782</v>
      </c>
      <c r="AI34" s="309">
        <f t="shared" si="17"/>
        <v>0.14738853126669227</v>
      </c>
      <c r="AJ34" s="309">
        <f t="shared" si="17"/>
        <v>0.140979020969517</v>
      </c>
      <c r="AK34" s="309">
        <f t="shared" si="17"/>
        <v>0.15075987574200364</v>
      </c>
      <c r="AL34" s="309">
        <f t="shared" si="17"/>
        <v>0.16597926408198332</v>
      </c>
      <c r="AM34" s="309">
        <f t="shared" si="17"/>
        <v>0.19595471256212887</v>
      </c>
      <c r="AN34" s="309">
        <f t="shared" si="17"/>
        <v>0.18800121547553036</v>
      </c>
      <c r="AO34" s="309">
        <f t="shared" si="17"/>
        <v>0.20370004739686481</v>
      </c>
      <c r="AP34" s="309">
        <f t="shared" si="17"/>
        <v>0.14876403918259556</v>
      </c>
      <c r="AQ34" s="309">
        <f t="shared" si="17"/>
        <v>0.0900146025352971</v>
      </c>
      <c r="AR34" s="309">
        <f t="shared" si="17"/>
        <v>0.06399104072523308</v>
      </c>
      <c r="AS34" s="309">
        <f t="shared" si="17"/>
        <v>0.05814673359396751</v>
      </c>
      <c r="AT34" s="309">
        <f t="shared" si="11"/>
        <v>0.04798479583505622</v>
      </c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G34" s="235"/>
    </row>
    <row r="35" spans="24:60" ht="14.25">
      <c r="X35" s="283"/>
      <c r="Y35" s="66" t="s">
        <v>172</v>
      </c>
      <c r="Z35" s="309">
        <f aca="true" t="shared" si="18" ref="Z35:AS35">Z13/Z$6</f>
        <v>0.007193786249045749</v>
      </c>
      <c r="AA35" s="309" t="e">
        <f t="shared" si="18"/>
        <v>#DIV/0!</v>
      </c>
      <c r="AB35" s="309" t="e">
        <f t="shared" si="18"/>
        <v>#DIV/0!</v>
      </c>
      <c r="AC35" s="309" t="e">
        <f t="shared" si="18"/>
        <v>#DIV/0!</v>
      </c>
      <c r="AD35" s="309" t="e">
        <f t="shared" si="18"/>
        <v>#DIV/0!</v>
      </c>
      <c r="AE35" s="309" t="e">
        <f t="shared" si="18"/>
        <v>#DIV/0!</v>
      </c>
      <c r="AF35" s="309">
        <f t="shared" si="18"/>
        <v>0.007793153826234286</v>
      </c>
      <c r="AG35" s="309">
        <f t="shared" si="18"/>
        <v>0.0076466706961690525</v>
      </c>
      <c r="AH35" s="309">
        <f t="shared" si="18"/>
        <v>0.008565624813850821</v>
      </c>
      <c r="AI35" s="309">
        <f t="shared" si="18"/>
        <v>0.008253946976694333</v>
      </c>
      <c r="AJ35" s="309">
        <f t="shared" si="18"/>
        <v>0.00832214551456869</v>
      </c>
      <c r="AK35" s="309">
        <f t="shared" si="18"/>
        <v>0.009233793121433216</v>
      </c>
      <c r="AL35" s="309">
        <f t="shared" si="18"/>
        <v>0.008330637641920793</v>
      </c>
      <c r="AM35" s="309">
        <f t="shared" si="18"/>
        <v>0.00966198883098913</v>
      </c>
      <c r="AN35" s="309">
        <f t="shared" si="18"/>
        <v>0.009307261398002047</v>
      </c>
      <c r="AO35" s="309">
        <f t="shared" si="18"/>
        <v>0.013785792713883936</v>
      </c>
      <c r="AP35" s="309">
        <f t="shared" si="18"/>
        <v>0.013350307827016423</v>
      </c>
      <c r="AQ35" s="309">
        <f t="shared" si="18"/>
        <v>0.013079999828618405</v>
      </c>
      <c r="AR35" s="309">
        <f t="shared" si="18"/>
        <v>0.012386710227723433</v>
      </c>
      <c r="AS35" s="309">
        <f t="shared" si="18"/>
        <v>0.009522345198461306</v>
      </c>
      <c r="AT35" s="309">
        <f t="shared" si="11"/>
        <v>0.006091520814713179</v>
      </c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G35" s="235"/>
      <c r="BH35" s="235"/>
    </row>
    <row r="36" spans="24:60" ht="14.25">
      <c r="X36" s="287" t="s">
        <v>173</v>
      </c>
      <c r="Y36" s="288"/>
      <c r="Z36" s="310">
        <f>Z14/Z$14</f>
        <v>1</v>
      </c>
      <c r="AA36" s="310" t="e">
        <f aca="true" t="shared" si="19" ref="AA36:AS36">AA14/AA$14</f>
        <v>#DIV/0!</v>
      </c>
      <c r="AB36" s="310" t="e">
        <f t="shared" si="19"/>
        <v>#DIV/0!</v>
      </c>
      <c r="AC36" s="310" t="e">
        <f t="shared" si="19"/>
        <v>#DIV/0!</v>
      </c>
      <c r="AD36" s="310" t="e">
        <f t="shared" si="19"/>
        <v>#DIV/0!</v>
      </c>
      <c r="AE36" s="310" t="e">
        <f t="shared" si="19"/>
        <v>#DIV/0!</v>
      </c>
      <c r="AF36" s="310">
        <f t="shared" si="19"/>
        <v>1</v>
      </c>
      <c r="AG36" s="310">
        <f t="shared" si="19"/>
        <v>1</v>
      </c>
      <c r="AH36" s="310">
        <f t="shared" si="19"/>
        <v>1</v>
      </c>
      <c r="AI36" s="310">
        <f t="shared" si="19"/>
        <v>1</v>
      </c>
      <c r="AJ36" s="310">
        <f t="shared" si="19"/>
        <v>1</v>
      </c>
      <c r="AK36" s="310">
        <f t="shared" si="19"/>
        <v>1</v>
      </c>
      <c r="AL36" s="310">
        <f t="shared" si="19"/>
        <v>1</v>
      </c>
      <c r="AM36" s="310">
        <f t="shared" si="19"/>
        <v>1</v>
      </c>
      <c r="AN36" s="310">
        <f t="shared" si="19"/>
        <v>1</v>
      </c>
      <c r="AO36" s="310">
        <f t="shared" si="19"/>
        <v>1</v>
      </c>
      <c r="AP36" s="310">
        <f t="shared" si="19"/>
        <v>1</v>
      </c>
      <c r="AQ36" s="310">
        <f t="shared" si="19"/>
        <v>1</v>
      </c>
      <c r="AR36" s="310">
        <f t="shared" si="19"/>
        <v>1</v>
      </c>
      <c r="AS36" s="310">
        <f t="shared" si="19"/>
        <v>1</v>
      </c>
      <c r="AT36" s="310">
        <f>AT14/AT$14</f>
        <v>1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G36" s="235"/>
      <c r="BH36" s="235"/>
    </row>
    <row r="37" spans="24:57" ht="14.25">
      <c r="X37" s="292"/>
      <c r="Y37" s="286" t="s">
        <v>174</v>
      </c>
      <c r="Z37" s="422">
        <f aca="true" t="shared" si="20" ref="Z37:AS37">Z15/Z$14</f>
        <v>0.004964227496352066</v>
      </c>
      <c r="AA37" s="422" t="e">
        <f t="shared" si="20"/>
        <v>#DIV/0!</v>
      </c>
      <c r="AB37" s="422" t="e">
        <f t="shared" si="20"/>
        <v>#DIV/0!</v>
      </c>
      <c r="AC37" s="422" t="e">
        <f t="shared" si="20"/>
        <v>#DIV/0!</v>
      </c>
      <c r="AD37" s="422" t="e">
        <f t="shared" si="20"/>
        <v>#DIV/0!</v>
      </c>
      <c r="AE37" s="422" t="e">
        <f t="shared" si="20"/>
        <v>#DIV/0!</v>
      </c>
      <c r="AF37" s="422">
        <f t="shared" si="20"/>
        <v>0.004897036262663594</v>
      </c>
      <c r="AG37" s="422">
        <f t="shared" si="20"/>
        <v>0.004456367804877754</v>
      </c>
      <c r="AH37" s="422">
        <f t="shared" si="20"/>
        <v>0.0036767693695033696</v>
      </c>
      <c r="AI37" s="422">
        <f t="shared" si="20"/>
        <v>0.003683187145622211</v>
      </c>
      <c r="AJ37" s="422">
        <f t="shared" si="20"/>
        <v>0.0028014413954048647</v>
      </c>
      <c r="AK37" s="422">
        <f t="shared" si="20"/>
        <v>0.0018682624507128354</v>
      </c>
      <c r="AL37" s="422">
        <f t="shared" si="20"/>
        <v>0.0019902577354791924</v>
      </c>
      <c r="AM37" s="422">
        <f t="shared" si="20"/>
        <v>0.0020079731580296984</v>
      </c>
      <c r="AN37" s="422">
        <f t="shared" si="20"/>
        <v>0.0021174035538125053</v>
      </c>
      <c r="AO37" s="422">
        <f t="shared" si="20"/>
        <v>0.0019794313795433536</v>
      </c>
      <c r="AP37" s="422">
        <f t="shared" si="20"/>
        <v>0.002113833748211556</v>
      </c>
      <c r="AQ37" s="422">
        <f t="shared" si="20"/>
        <v>0.0020261763675288144</v>
      </c>
      <c r="AR37" s="422">
        <f t="shared" si="20"/>
        <v>0.0022913045356771186</v>
      </c>
      <c r="AS37" s="422">
        <f t="shared" si="20"/>
        <v>0.003177980625285362</v>
      </c>
      <c r="AT37" s="422">
        <f>AT15/AT$14</f>
        <v>0.0033649382371721106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</row>
    <row r="38" spans="24:57" ht="14.25">
      <c r="X38" s="292"/>
      <c r="Y38" s="286" t="s">
        <v>175</v>
      </c>
      <c r="Z38" s="309">
        <f aca="true" t="shared" si="21" ref="Z38:AS38">Z16/Z$14</f>
        <v>0.05431110462028087</v>
      </c>
      <c r="AA38" s="309" t="e">
        <f t="shared" si="21"/>
        <v>#DIV/0!</v>
      </c>
      <c r="AB38" s="309" t="e">
        <f t="shared" si="21"/>
        <v>#DIV/0!</v>
      </c>
      <c r="AC38" s="309" t="e">
        <f t="shared" si="21"/>
        <v>#DIV/0!</v>
      </c>
      <c r="AD38" s="309" t="e">
        <f t="shared" si="21"/>
        <v>#DIV/0!</v>
      </c>
      <c r="AE38" s="309" t="e">
        <f t="shared" si="21"/>
        <v>#DIV/0!</v>
      </c>
      <c r="AF38" s="309">
        <f t="shared" si="21"/>
        <v>0.05356955472700557</v>
      </c>
      <c r="AG38" s="309">
        <f t="shared" si="21"/>
        <v>0.06817282657440535</v>
      </c>
      <c r="AH38" s="309">
        <f t="shared" si="21"/>
        <v>0.08764820476168474</v>
      </c>
      <c r="AI38" s="309">
        <f t="shared" si="21"/>
        <v>0.10360263435355285</v>
      </c>
      <c r="AJ38" s="309">
        <f t="shared" si="21"/>
        <v>0.12225297640296143</v>
      </c>
      <c r="AK38" s="309">
        <f t="shared" si="21"/>
        <v>0.14275978480195128</v>
      </c>
      <c r="AL38" s="309">
        <f t="shared" si="21"/>
        <v>0.1369978694263387</v>
      </c>
      <c r="AM38" s="309">
        <f t="shared" si="21"/>
        <v>0.13669698091496182</v>
      </c>
      <c r="AN38" s="309">
        <f t="shared" si="21"/>
        <v>0.13445750024724282</v>
      </c>
      <c r="AO38" s="309">
        <f t="shared" si="21"/>
        <v>0.11591403858492784</v>
      </c>
      <c r="AP38" s="309">
        <f t="shared" si="21"/>
        <v>0.11960577075195393</v>
      </c>
      <c r="AQ38" s="309">
        <f t="shared" si="21"/>
        <v>0.12017108140328145</v>
      </c>
      <c r="AR38" s="309">
        <f t="shared" si="21"/>
        <v>0.12211855043227908</v>
      </c>
      <c r="AS38" s="309">
        <f t="shared" si="21"/>
        <v>0.11347450388851184</v>
      </c>
      <c r="AT38" s="309">
        <f>AT16/AT$14</f>
        <v>0.12195126708854505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</row>
    <row r="39" spans="24:57" ht="14.25">
      <c r="X39" s="292"/>
      <c r="Y39" s="286" t="s">
        <v>176</v>
      </c>
      <c r="Z39" s="309">
        <f aca="true" t="shared" si="22" ref="Z39:AS39">Z17/Z$14</f>
        <v>0.7372954046636018</v>
      </c>
      <c r="AA39" s="309" t="e">
        <f t="shared" si="22"/>
        <v>#DIV/0!</v>
      </c>
      <c r="AB39" s="309" t="e">
        <f t="shared" si="22"/>
        <v>#DIV/0!</v>
      </c>
      <c r="AC39" s="309" t="e">
        <f t="shared" si="22"/>
        <v>#DIV/0!</v>
      </c>
      <c r="AD39" s="309" t="e">
        <f t="shared" si="22"/>
        <v>#DIV/0!</v>
      </c>
      <c r="AE39" s="309" t="e">
        <f t="shared" si="22"/>
        <v>#DIV/0!</v>
      </c>
      <c r="AF39" s="309">
        <f t="shared" si="22"/>
        <v>0.7207364533241896</v>
      </c>
      <c r="AG39" s="309">
        <f t="shared" si="22"/>
        <v>0.6790466186802965</v>
      </c>
      <c r="AH39" s="309">
        <f t="shared" si="22"/>
        <v>0.6185647901407353</v>
      </c>
      <c r="AI39" s="309">
        <f t="shared" si="22"/>
        <v>0.5361382196892492</v>
      </c>
      <c r="AJ39" s="309">
        <f t="shared" si="22"/>
        <v>0.3893650827970099</v>
      </c>
      <c r="AK39" s="309">
        <f t="shared" si="22"/>
        <v>0.2632105063631819</v>
      </c>
      <c r="AL39" s="309">
        <f t="shared" si="22"/>
        <v>0.315159768204975</v>
      </c>
      <c r="AM39" s="309">
        <f t="shared" si="22"/>
        <v>0.2711491418544446</v>
      </c>
      <c r="AN39" s="309">
        <f t="shared" si="22"/>
        <v>0.25987572446067814</v>
      </c>
      <c r="AO39" s="309">
        <f t="shared" si="22"/>
        <v>0.2699905791157771</v>
      </c>
      <c r="AP39" s="309">
        <f t="shared" si="22"/>
        <v>0.32693992340387834</v>
      </c>
      <c r="AQ39" s="309">
        <f t="shared" si="22"/>
        <v>0.3099788745540389</v>
      </c>
      <c r="AR39" s="309">
        <f t="shared" si="22"/>
        <v>0.30081599218288013</v>
      </c>
      <c r="AS39" s="309">
        <f t="shared" si="22"/>
        <v>0.2861901015748982</v>
      </c>
      <c r="AT39" s="309">
        <f>AT17/AT$14</f>
        <v>0.3497777331962675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</row>
    <row r="40" spans="24:57" ht="14.25">
      <c r="X40" s="293"/>
      <c r="Y40" s="286" t="s">
        <v>177</v>
      </c>
      <c r="Z40" s="309">
        <f aca="true" t="shared" si="23" ref="Z40:AS40">Z18/Z$14</f>
        <v>0.20342926321976523</v>
      </c>
      <c r="AA40" s="309" t="e">
        <f t="shared" si="23"/>
        <v>#DIV/0!</v>
      </c>
      <c r="AB40" s="309" t="e">
        <f t="shared" si="23"/>
        <v>#DIV/0!</v>
      </c>
      <c r="AC40" s="309" t="e">
        <f t="shared" si="23"/>
        <v>#DIV/0!</v>
      </c>
      <c r="AD40" s="309" t="e">
        <f t="shared" si="23"/>
        <v>#DIV/0!</v>
      </c>
      <c r="AE40" s="309" t="e">
        <f t="shared" si="23"/>
        <v>#DIV/0!</v>
      </c>
      <c r="AF40" s="309">
        <f t="shared" si="23"/>
        <v>0.22079695568614124</v>
      </c>
      <c r="AG40" s="309">
        <f t="shared" si="23"/>
        <v>0.24832418694042044</v>
      </c>
      <c r="AH40" s="309">
        <f t="shared" si="23"/>
        <v>0.2901102357280766</v>
      </c>
      <c r="AI40" s="309">
        <f t="shared" si="23"/>
        <v>0.3565759588115758</v>
      </c>
      <c r="AJ40" s="309">
        <f t="shared" si="23"/>
        <v>0.4855804994046237</v>
      </c>
      <c r="AK40" s="309">
        <f t="shared" si="23"/>
        <v>0.5921614463841541</v>
      </c>
      <c r="AL40" s="309">
        <f t="shared" si="23"/>
        <v>0.5458521046332072</v>
      </c>
      <c r="AM40" s="309">
        <f t="shared" si="23"/>
        <v>0.5901459040725638</v>
      </c>
      <c r="AN40" s="309">
        <f t="shared" si="23"/>
        <v>0.6035493717382666</v>
      </c>
      <c r="AO40" s="309">
        <f t="shared" si="23"/>
        <v>0.6121159509197517</v>
      </c>
      <c r="AP40" s="309">
        <f t="shared" si="23"/>
        <v>0.551340472095956</v>
      </c>
      <c r="AQ40" s="309">
        <f t="shared" si="23"/>
        <v>0.5678238676751508</v>
      </c>
      <c r="AR40" s="309">
        <f t="shared" si="23"/>
        <v>0.5747741528491637</v>
      </c>
      <c r="AS40" s="309">
        <f t="shared" si="23"/>
        <v>0.5971574139113045</v>
      </c>
      <c r="AT40" s="309">
        <f>AT18/AT$14</f>
        <v>0.5249060614780154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</row>
    <row r="41" spans="24:57" ht="14.25">
      <c r="X41" s="294" t="s">
        <v>178</v>
      </c>
      <c r="Y41" s="295"/>
      <c r="Z41" s="311">
        <f>Z19/Z$19</f>
        <v>1</v>
      </c>
      <c r="AA41" s="311" t="e">
        <f aca="true" t="shared" si="24" ref="AA41:AS41">AA19/AA$19</f>
        <v>#DIV/0!</v>
      </c>
      <c r="AB41" s="311" t="e">
        <f t="shared" si="24"/>
        <v>#DIV/0!</v>
      </c>
      <c r="AC41" s="311" t="e">
        <f t="shared" si="24"/>
        <v>#DIV/0!</v>
      </c>
      <c r="AD41" s="311" t="e">
        <f t="shared" si="24"/>
        <v>#DIV/0!</v>
      </c>
      <c r="AE41" s="311" t="e">
        <f t="shared" si="24"/>
        <v>#DIV/0!</v>
      </c>
      <c r="AF41" s="311">
        <f t="shared" si="24"/>
        <v>1</v>
      </c>
      <c r="AG41" s="311">
        <f t="shared" si="24"/>
        <v>1</v>
      </c>
      <c r="AH41" s="311">
        <f t="shared" si="24"/>
        <v>1</v>
      </c>
      <c r="AI41" s="311">
        <f t="shared" si="24"/>
        <v>1</v>
      </c>
      <c r="AJ41" s="311">
        <f t="shared" si="24"/>
        <v>1</v>
      </c>
      <c r="AK41" s="311">
        <f t="shared" si="24"/>
        <v>1</v>
      </c>
      <c r="AL41" s="311">
        <f t="shared" si="24"/>
        <v>1</v>
      </c>
      <c r="AM41" s="311">
        <f t="shared" si="24"/>
        <v>1</v>
      </c>
      <c r="AN41" s="311">
        <f t="shared" si="24"/>
        <v>1</v>
      </c>
      <c r="AO41" s="311">
        <f t="shared" si="24"/>
        <v>1</v>
      </c>
      <c r="AP41" s="311">
        <f t="shared" si="24"/>
        <v>1</v>
      </c>
      <c r="AQ41" s="311">
        <f t="shared" si="24"/>
        <v>1</v>
      </c>
      <c r="AR41" s="311">
        <f t="shared" si="24"/>
        <v>1</v>
      </c>
      <c r="AS41" s="311">
        <f t="shared" si="24"/>
        <v>1</v>
      </c>
      <c r="AT41" s="311">
        <f>AT19/AT$19</f>
        <v>1</v>
      </c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24:57" ht="14.25">
      <c r="X42" s="294"/>
      <c r="Y42" s="299" t="s">
        <v>179</v>
      </c>
      <c r="Z42" s="309">
        <f aca="true" t="shared" si="25" ref="Z42:AS42">Z20/Z$19</f>
        <v>0.0070589799978314416</v>
      </c>
      <c r="AA42" s="309" t="e">
        <f t="shared" si="25"/>
        <v>#DIV/0!</v>
      </c>
      <c r="AB42" s="309" t="e">
        <f t="shared" si="25"/>
        <v>#DIV/0!</v>
      </c>
      <c r="AC42" s="309" t="e">
        <f t="shared" si="25"/>
        <v>#DIV/0!</v>
      </c>
      <c r="AD42" s="309" t="e">
        <f t="shared" si="25"/>
        <v>#DIV/0!</v>
      </c>
      <c r="AE42" s="309" t="e">
        <f t="shared" si="25"/>
        <v>#DIV/0!</v>
      </c>
      <c r="AF42" s="309">
        <f t="shared" si="25"/>
        <v>0.007045387214616826</v>
      </c>
      <c r="AG42" s="309">
        <f t="shared" si="25"/>
        <v>0.008177766816966092</v>
      </c>
      <c r="AH42" s="309">
        <f t="shared" si="25"/>
        <v>0.012748268571186105</v>
      </c>
      <c r="AI42" s="309">
        <f t="shared" si="25"/>
        <v>0.02982213386166086</v>
      </c>
      <c r="AJ42" s="309">
        <f t="shared" si="25"/>
        <v>0.0693130701042158</v>
      </c>
      <c r="AK42" s="309">
        <f t="shared" si="25"/>
        <v>0.14296456396454796</v>
      </c>
      <c r="AL42" s="309">
        <f t="shared" si="25"/>
        <v>0.19240517628664117</v>
      </c>
      <c r="AM42" s="309">
        <f t="shared" si="25"/>
        <v>0.201326213713916</v>
      </c>
      <c r="AN42" s="309">
        <f t="shared" si="25"/>
        <v>0.2142264549385104</v>
      </c>
      <c r="AO42" s="309">
        <f t="shared" si="25"/>
        <v>0.21802315027140304</v>
      </c>
      <c r="AP42" s="309">
        <f t="shared" si="25"/>
        <v>0.24070814328965745</v>
      </c>
      <c r="AQ42" s="309">
        <f t="shared" si="25"/>
        <v>0.22217800144167177</v>
      </c>
      <c r="AR42" s="309">
        <f t="shared" si="25"/>
        <v>0.2471591473979792</v>
      </c>
      <c r="AS42" s="309">
        <f t="shared" si="25"/>
        <v>0.1734731555616839</v>
      </c>
      <c r="AT42" s="309">
        <f>AT20/AT$19</f>
        <v>0.14051632414658763</v>
      </c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</row>
    <row r="43" spans="24:57" ht="14.25">
      <c r="X43" s="294"/>
      <c r="Y43" s="299" t="s">
        <v>180</v>
      </c>
      <c r="Z43" s="309">
        <f aca="true" t="shared" si="26" ref="Z43:AS43">Z21/Z$19</f>
        <v>0.2781238119145588</v>
      </c>
      <c r="AA43" s="309" t="e">
        <f t="shared" si="26"/>
        <v>#DIV/0!</v>
      </c>
      <c r="AB43" s="309" t="e">
        <f t="shared" si="26"/>
        <v>#DIV/0!</v>
      </c>
      <c r="AC43" s="309" t="e">
        <f t="shared" si="26"/>
        <v>#DIV/0!</v>
      </c>
      <c r="AD43" s="309" t="e">
        <f t="shared" si="26"/>
        <v>#DIV/0!</v>
      </c>
      <c r="AE43" s="309" t="e">
        <f t="shared" si="26"/>
        <v>#DIV/0!</v>
      </c>
      <c r="AF43" s="309">
        <f t="shared" si="26"/>
        <v>0.27758825625590294</v>
      </c>
      <c r="AG43" s="309">
        <f t="shared" si="26"/>
        <v>0.23851819882817765</v>
      </c>
      <c r="AH43" s="309">
        <f t="shared" si="26"/>
        <v>0.17210162571101242</v>
      </c>
      <c r="AI43" s="309">
        <f t="shared" si="26"/>
        <v>0.15437339881330328</v>
      </c>
      <c r="AJ43" s="309">
        <f t="shared" si="26"/>
        <v>0.16429764765443744</v>
      </c>
      <c r="AK43" s="309">
        <f t="shared" si="26"/>
        <v>0.11969126285404014</v>
      </c>
      <c r="AL43" s="309">
        <f t="shared" si="26"/>
        <v>0.1322785586970658</v>
      </c>
      <c r="AM43" s="309">
        <f t="shared" si="26"/>
        <v>0.15420731263193568</v>
      </c>
      <c r="AN43" s="309">
        <f t="shared" si="26"/>
        <v>0.15466566892655598</v>
      </c>
      <c r="AO43" s="309">
        <f t="shared" si="26"/>
        <v>0.15008186643417995</v>
      </c>
      <c r="AP43" s="309">
        <f t="shared" si="26"/>
        <v>0.20281439015494604</v>
      </c>
      <c r="AQ43" s="309">
        <f t="shared" si="26"/>
        <v>0.2782332071443143</v>
      </c>
      <c r="AR43" s="309">
        <f t="shared" si="26"/>
        <v>0.27199935164552086</v>
      </c>
      <c r="AS43" s="309">
        <f t="shared" si="26"/>
        <v>0.3424982814935811</v>
      </c>
      <c r="AT43" s="309">
        <f>AT21/AT$19</f>
        <v>0.1531627933197805</v>
      </c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</row>
    <row r="44" spans="24:57" ht="14.25">
      <c r="X44" s="294"/>
      <c r="Y44" s="299" t="s">
        <v>172</v>
      </c>
      <c r="Z44" s="309">
        <f aca="true" t="shared" si="27" ref="Z44:AS44">Z22/Z$19</f>
        <v>0.06496750948724718</v>
      </c>
      <c r="AA44" s="309" t="e">
        <f t="shared" si="27"/>
        <v>#DIV/0!</v>
      </c>
      <c r="AB44" s="309" t="e">
        <f t="shared" si="27"/>
        <v>#DIV/0!</v>
      </c>
      <c r="AC44" s="309" t="e">
        <f t="shared" si="27"/>
        <v>#DIV/0!</v>
      </c>
      <c r="AD44" s="309" t="e">
        <f t="shared" si="27"/>
        <v>#DIV/0!</v>
      </c>
      <c r="AE44" s="309" t="e">
        <f t="shared" si="27"/>
        <v>#DIV/0!</v>
      </c>
      <c r="AF44" s="309">
        <f t="shared" si="27"/>
        <v>0.0665425571609874</v>
      </c>
      <c r="AG44" s="309">
        <f t="shared" si="27"/>
        <v>0.08163678645470789</v>
      </c>
      <c r="AH44" s="309">
        <f t="shared" si="27"/>
        <v>0.11772420285963765</v>
      </c>
      <c r="AI44" s="309">
        <f t="shared" si="27"/>
        <v>0.13700007333858458</v>
      </c>
      <c r="AJ44" s="309">
        <f t="shared" si="27"/>
        <v>0.21951431490300627</v>
      </c>
      <c r="AK44" s="309">
        <f t="shared" si="27"/>
        <v>0.3130453237006796</v>
      </c>
      <c r="AL44" s="309">
        <f t="shared" si="27"/>
        <v>0.30198263298704703</v>
      </c>
      <c r="AM44" s="309">
        <f t="shared" si="27"/>
        <v>0.3406397130912908</v>
      </c>
      <c r="AN44" s="309">
        <f t="shared" si="27"/>
        <v>0.3557999400965343</v>
      </c>
      <c r="AO44" s="309">
        <f t="shared" si="27"/>
        <v>0.38937010488593354</v>
      </c>
      <c r="AP44" s="309">
        <f t="shared" si="27"/>
        <v>0.36038299818599084</v>
      </c>
      <c r="AQ44" s="309">
        <f t="shared" si="27"/>
        <v>0.2931905872575357</v>
      </c>
      <c r="AR44" s="309">
        <f t="shared" si="27"/>
        <v>0.2715579871518831</v>
      </c>
      <c r="AS44" s="309">
        <f t="shared" si="27"/>
        <v>0.2532361779816323</v>
      </c>
      <c r="AT44" s="309">
        <f>AT22/AT$19</f>
        <v>0.3750933339307709</v>
      </c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</row>
    <row r="45" spans="24:57" ht="15" thickBot="1">
      <c r="X45" s="300"/>
      <c r="Y45" s="57" t="s">
        <v>181</v>
      </c>
      <c r="Z45" s="312">
        <f aca="true" t="shared" si="28" ref="Z45:AS45">Z23/Z$19</f>
        <v>0.6498496986003625</v>
      </c>
      <c r="AA45" s="312" t="e">
        <f t="shared" si="28"/>
        <v>#DIV/0!</v>
      </c>
      <c r="AB45" s="312" t="e">
        <f t="shared" si="28"/>
        <v>#DIV/0!</v>
      </c>
      <c r="AC45" s="312" t="e">
        <f t="shared" si="28"/>
        <v>#DIV/0!</v>
      </c>
      <c r="AD45" s="312" t="e">
        <f t="shared" si="28"/>
        <v>#DIV/0!</v>
      </c>
      <c r="AE45" s="312" t="e">
        <f t="shared" si="28"/>
        <v>#DIV/0!</v>
      </c>
      <c r="AF45" s="312">
        <f t="shared" si="28"/>
        <v>0.6488237993684928</v>
      </c>
      <c r="AG45" s="312">
        <f t="shared" si="28"/>
        <v>0.6716672479001483</v>
      </c>
      <c r="AH45" s="312">
        <f t="shared" si="28"/>
        <v>0.6974259028581639</v>
      </c>
      <c r="AI45" s="312">
        <f t="shared" si="28"/>
        <v>0.6788043939864513</v>
      </c>
      <c r="AJ45" s="312">
        <f t="shared" si="28"/>
        <v>0.5468749673383405</v>
      </c>
      <c r="AK45" s="312">
        <f t="shared" si="28"/>
        <v>0.4242988494807323</v>
      </c>
      <c r="AL45" s="312">
        <f t="shared" si="28"/>
        <v>0.3733336320292461</v>
      </c>
      <c r="AM45" s="312">
        <f t="shared" si="28"/>
        <v>0.3038267605628575</v>
      </c>
      <c r="AN45" s="312">
        <f t="shared" si="28"/>
        <v>0.27530793603839926</v>
      </c>
      <c r="AO45" s="312">
        <f t="shared" si="28"/>
        <v>0.24252487840848347</v>
      </c>
      <c r="AP45" s="312">
        <f t="shared" si="28"/>
        <v>0.19609446836940567</v>
      </c>
      <c r="AQ45" s="312">
        <f t="shared" si="28"/>
        <v>0.20639820415647814</v>
      </c>
      <c r="AR45" s="312">
        <f t="shared" si="28"/>
        <v>0.20928351380461688</v>
      </c>
      <c r="AS45" s="312">
        <f t="shared" si="28"/>
        <v>0.2307923849631027</v>
      </c>
      <c r="AT45" s="312">
        <f>AT23/AT$19</f>
        <v>0.3312275486028611</v>
      </c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</row>
    <row r="46" spans="2:61" ht="15" thickTop="1">
      <c r="B46" s="1" t="s">
        <v>182</v>
      </c>
      <c r="X46" s="302"/>
      <c r="Y46" s="30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87">
        <f aca="true" t="shared" si="29" ref="AU46:BE46">SUM(AU28:AU45)</f>
        <v>0</v>
      </c>
      <c r="AV46" s="87">
        <f t="shared" si="29"/>
        <v>0</v>
      </c>
      <c r="AW46" s="87">
        <f t="shared" si="29"/>
        <v>0</v>
      </c>
      <c r="AX46" s="87">
        <f t="shared" si="29"/>
        <v>0</v>
      </c>
      <c r="AY46" s="87">
        <f t="shared" si="29"/>
        <v>0</v>
      </c>
      <c r="AZ46" s="87">
        <f t="shared" si="29"/>
        <v>0</v>
      </c>
      <c r="BA46" s="87">
        <f t="shared" si="29"/>
        <v>0</v>
      </c>
      <c r="BB46" s="87">
        <f t="shared" si="29"/>
        <v>0</v>
      </c>
      <c r="BC46" s="87">
        <f t="shared" si="29"/>
        <v>0</v>
      </c>
      <c r="BD46" s="87">
        <f t="shared" si="29"/>
        <v>0</v>
      </c>
      <c r="BE46" s="87">
        <f t="shared" si="29"/>
        <v>0</v>
      </c>
      <c r="BG46" s="235"/>
      <c r="BH46" s="235"/>
      <c r="BI46" s="235"/>
    </row>
    <row r="47" ht="14.25"/>
    <row r="48" ht="14.25">
      <c r="X48" s="3" t="s">
        <v>128</v>
      </c>
    </row>
    <row r="49" spans="24:46" ht="28.5">
      <c r="X49" s="374"/>
      <c r="Y49" s="375"/>
      <c r="Z49" s="376" t="s">
        <v>124</v>
      </c>
      <c r="AA49" s="377" t="e">
        <f aca="true" t="shared" si="30" ref="AA49:AP49">Z49+1</f>
        <v>#VALUE!</v>
      </c>
      <c r="AB49" s="377" t="e">
        <f t="shared" si="30"/>
        <v>#VALUE!</v>
      </c>
      <c r="AC49" s="377" t="e">
        <f t="shared" si="30"/>
        <v>#VALUE!</v>
      </c>
      <c r="AD49" s="377" t="e">
        <f t="shared" si="30"/>
        <v>#VALUE!</v>
      </c>
      <c r="AE49" s="377" t="e">
        <f t="shared" si="30"/>
        <v>#VALUE!</v>
      </c>
      <c r="AF49" s="377">
        <v>1995</v>
      </c>
      <c r="AG49" s="377">
        <f t="shared" si="30"/>
        <v>1996</v>
      </c>
      <c r="AH49" s="377">
        <f t="shared" si="30"/>
        <v>1997</v>
      </c>
      <c r="AI49" s="377">
        <f t="shared" si="30"/>
        <v>1998</v>
      </c>
      <c r="AJ49" s="377">
        <f t="shared" si="30"/>
        <v>1999</v>
      </c>
      <c r="AK49" s="377">
        <f t="shared" si="30"/>
        <v>2000</v>
      </c>
      <c r="AL49" s="377">
        <f t="shared" si="30"/>
        <v>2001</v>
      </c>
      <c r="AM49" s="377">
        <f t="shared" si="30"/>
        <v>2002</v>
      </c>
      <c r="AN49" s="377">
        <f t="shared" si="30"/>
        <v>2003</v>
      </c>
      <c r="AO49" s="377">
        <f t="shared" si="30"/>
        <v>2004</v>
      </c>
      <c r="AP49" s="377">
        <f t="shared" si="30"/>
        <v>2005</v>
      </c>
      <c r="AQ49" s="377">
        <f>AP49+1</f>
        <v>2006</v>
      </c>
      <c r="AR49" s="377">
        <f>AQ49+1</f>
        <v>2007</v>
      </c>
      <c r="AS49" s="378">
        <v>2008</v>
      </c>
      <c r="AT49" s="378" t="s">
        <v>202</v>
      </c>
    </row>
    <row r="50" spans="24:61" ht="14.25">
      <c r="X50" s="278" t="s">
        <v>184</v>
      </c>
      <c r="Y50" s="279"/>
      <c r="Z50" s="314"/>
      <c r="AA50" s="281">
        <f aca="true" t="shared" si="31" ref="AA50:AR50">AA6/$Z6-1</f>
        <v>-1</v>
      </c>
      <c r="AB50" s="281">
        <f t="shared" si="31"/>
        <v>-1</v>
      </c>
      <c r="AC50" s="281">
        <f t="shared" si="31"/>
        <v>-1</v>
      </c>
      <c r="AD50" s="281">
        <f t="shared" si="31"/>
        <v>-1</v>
      </c>
      <c r="AE50" s="281">
        <f t="shared" si="31"/>
        <v>-1</v>
      </c>
      <c r="AF50" s="281">
        <f t="shared" si="31"/>
        <v>0.002392812545653822</v>
      </c>
      <c r="AG50" s="281">
        <f t="shared" si="31"/>
        <v>-0.015120244390040782</v>
      </c>
      <c r="AH50" s="281">
        <f t="shared" si="31"/>
        <v>-0.01517384804948052</v>
      </c>
      <c r="AI50" s="281">
        <f t="shared" si="31"/>
        <v>-0.0393750933997814</v>
      </c>
      <c r="AJ50" s="281">
        <f t="shared" si="31"/>
        <v>-0.013722053260498135</v>
      </c>
      <c r="AK50" s="281">
        <f t="shared" si="31"/>
        <v>-0.06982897216632766</v>
      </c>
      <c r="AL50" s="281">
        <f t="shared" si="31"/>
        <v>-0.2000685962722203</v>
      </c>
      <c r="AM50" s="281">
        <f t="shared" si="31"/>
        <v>-0.3225232665628145</v>
      </c>
      <c r="AN50" s="281">
        <f t="shared" si="31"/>
        <v>-0.31912643101347116</v>
      </c>
      <c r="AO50" s="281">
        <f t="shared" si="31"/>
        <v>-0.47790473679563317</v>
      </c>
      <c r="AP50" s="281">
        <f t="shared" si="31"/>
        <v>-0.4772204570871007</v>
      </c>
      <c r="AQ50" s="281">
        <f t="shared" si="31"/>
        <v>-0.41904157866483327</v>
      </c>
      <c r="AR50" s="281">
        <f t="shared" si="31"/>
        <v>-0.3429955250716302</v>
      </c>
      <c r="AS50" s="281">
        <f aca="true" t="shared" si="32" ref="AS50:AT54">AS6/$Z6-1</f>
        <v>-0.24310081811968642</v>
      </c>
      <c r="AT50" s="281">
        <f t="shared" si="32"/>
        <v>-0.16560055875016988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H50" s="235"/>
      <c r="BI50" s="235"/>
    </row>
    <row r="51" spans="24:59" ht="14.25">
      <c r="X51" s="283"/>
      <c r="Y51" s="72" t="s">
        <v>69</v>
      </c>
      <c r="Z51" s="65"/>
      <c r="AA51" s="191">
        <f aca="true" t="shared" si="33" ref="AA51:AR51">AA7/$Z7-1</f>
        <v>-1</v>
      </c>
      <c r="AB51" s="191">
        <f t="shared" si="33"/>
        <v>-1</v>
      </c>
      <c r="AC51" s="191">
        <f t="shared" si="33"/>
        <v>-1</v>
      </c>
      <c r="AD51" s="191">
        <f t="shared" si="33"/>
        <v>-1</v>
      </c>
      <c r="AE51" s="191">
        <f t="shared" si="33"/>
        <v>-1</v>
      </c>
      <c r="AF51" s="191">
        <f t="shared" si="33"/>
        <v>-0.0034364261168384758</v>
      </c>
      <c r="AG51" s="191">
        <f t="shared" si="33"/>
        <v>-0.08384879725085903</v>
      </c>
      <c r="AH51" s="191">
        <f t="shared" si="33"/>
        <v>-0.13676975945017178</v>
      </c>
      <c r="AI51" s="191">
        <f t="shared" si="33"/>
        <v>-0.19037800687285222</v>
      </c>
      <c r="AJ51" s="191">
        <f t="shared" si="33"/>
        <v>-0.17182130584192434</v>
      </c>
      <c r="AK51" s="191">
        <f t="shared" si="33"/>
        <v>-0.2714776632302406</v>
      </c>
      <c r="AL51" s="191">
        <f t="shared" si="33"/>
        <v>-0.45154639175257727</v>
      </c>
      <c r="AM51" s="191">
        <f t="shared" si="33"/>
        <v>-0.6419243986254295</v>
      </c>
      <c r="AN51" s="191">
        <f t="shared" si="33"/>
        <v>-0.7049484536082473</v>
      </c>
      <c r="AO51" s="191">
        <f t="shared" si="33"/>
        <v>-0.9402061855670103</v>
      </c>
      <c r="AP51" s="191">
        <f t="shared" si="33"/>
        <v>-0.9727835051546392</v>
      </c>
      <c r="AQ51" s="191">
        <f t="shared" si="33"/>
        <v>-0.9614089347079038</v>
      </c>
      <c r="AR51" s="191">
        <f t="shared" si="33"/>
        <v>-0.9872164948453608</v>
      </c>
      <c r="AS51" s="191">
        <f t="shared" si="32"/>
        <v>-0.9724398625429553</v>
      </c>
      <c r="AT51" s="191">
        <f t="shared" si="32"/>
        <v>-0.9976632302405498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G51" s="235"/>
    </row>
    <row r="52" spans="24:59" ht="14.25">
      <c r="X52" s="283"/>
      <c r="Y52" s="265" t="s">
        <v>169</v>
      </c>
      <c r="Z52" s="65"/>
      <c r="AA52" s="191">
        <f aca="true" t="shared" si="34" ref="AA52:AR52">AA8/$Z8-1</f>
        <v>-1</v>
      </c>
      <c r="AB52" s="191">
        <f t="shared" si="34"/>
        <v>-1</v>
      </c>
      <c r="AC52" s="191">
        <f t="shared" si="34"/>
        <v>-1</v>
      </c>
      <c r="AD52" s="191">
        <f t="shared" si="34"/>
        <v>-1</v>
      </c>
      <c r="AE52" s="191">
        <f t="shared" si="34"/>
        <v>-1</v>
      </c>
      <c r="AF52" s="191">
        <f t="shared" si="34"/>
        <v>0.14581782079920558</v>
      </c>
      <c r="AG52" s="191">
        <f t="shared" si="34"/>
        <v>0.08877942608396827</v>
      </c>
      <c r="AH52" s="191">
        <f t="shared" si="34"/>
        <v>-0.08645493250854386</v>
      </c>
      <c r="AI52" s="191">
        <f t="shared" si="34"/>
        <v>-0.35365713958416867</v>
      </c>
      <c r="AJ52" s="191">
        <f t="shared" si="34"/>
        <v>-0.6132510453061459</v>
      </c>
      <c r="AK52" s="191">
        <f t="shared" si="34"/>
        <v>-0.38465595585848744</v>
      </c>
      <c r="AL52" s="191">
        <f t="shared" si="34"/>
        <v>-0.10068350611909815</v>
      </c>
      <c r="AM52" s="191">
        <f t="shared" si="34"/>
        <v>-0.13864625694484245</v>
      </c>
      <c r="AN52" s="191">
        <f t="shared" si="34"/>
        <v>0.04218216010844422</v>
      </c>
      <c r="AO52" s="191">
        <f t="shared" si="34"/>
        <v>0.07833113771311839</v>
      </c>
      <c r="AP52" s="191">
        <f t="shared" si="34"/>
        <v>-0.15829467132520003</v>
      </c>
      <c r="AQ52" s="191">
        <f t="shared" si="34"/>
        <v>-0.32868673272619675</v>
      </c>
      <c r="AR52" s="191">
        <f t="shared" si="34"/>
        <v>-0.3318011722702714</v>
      </c>
      <c r="AS52" s="191">
        <f t="shared" si="32"/>
        <v>-0.4457490883403019</v>
      </c>
      <c r="AT52" s="191">
        <f t="shared" si="32"/>
        <v>-0.5760090306814061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G52" s="235"/>
    </row>
    <row r="53" spans="24:57" ht="14.25">
      <c r="X53" s="283"/>
      <c r="Y53" s="286" t="s">
        <v>170</v>
      </c>
      <c r="Z53" s="65"/>
      <c r="AA53" s="191">
        <f aca="true" t="shared" si="35" ref="AA53:AR53">AA9/$Z9-1</f>
        <v>-1</v>
      </c>
      <c r="AB53" s="191">
        <f t="shared" si="35"/>
        <v>-1</v>
      </c>
      <c r="AC53" s="191">
        <f t="shared" si="35"/>
        <v>-1</v>
      </c>
      <c r="AD53" s="191">
        <f t="shared" si="35"/>
        <v>-1</v>
      </c>
      <c r="AE53" s="191">
        <f t="shared" si="35"/>
        <v>-1</v>
      </c>
      <c r="AF53" s="191">
        <f t="shared" si="35"/>
        <v>0.04122255685075027</v>
      </c>
      <c r="AG53" s="191">
        <f t="shared" si="35"/>
        <v>0.4952971668999808</v>
      </c>
      <c r="AH53" s="191">
        <f t="shared" si="35"/>
        <v>0.9611639325436325</v>
      </c>
      <c r="AI53" s="191">
        <f t="shared" si="35"/>
        <v>1.390728100239632</v>
      </c>
      <c r="AJ53" s="191">
        <f t="shared" si="35"/>
        <v>1.826354608877927</v>
      </c>
      <c r="AK53" s="191">
        <f t="shared" si="35"/>
        <v>2.3310784124052724</v>
      </c>
      <c r="AL53" s="191">
        <f t="shared" si="35"/>
        <v>2.991476578969409</v>
      </c>
      <c r="AM53" s="191">
        <f t="shared" si="35"/>
        <v>3.9179500351013727</v>
      </c>
      <c r="AN53" s="191">
        <f t="shared" si="35"/>
        <v>5.091798541601986</v>
      </c>
      <c r="AO53" s="191">
        <f t="shared" si="35"/>
        <v>6.6561519005296566</v>
      </c>
      <c r="AP53" s="191">
        <f t="shared" si="35"/>
        <v>8.499157730268546</v>
      </c>
      <c r="AQ53" s="191">
        <f t="shared" si="35"/>
        <v>10.494034932859195</v>
      </c>
      <c r="AR53" s="191">
        <f t="shared" si="35"/>
        <v>13.179323991721935</v>
      </c>
      <c r="AS53" s="191">
        <f t="shared" si="32"/>
        <v>15.43970830376216</v>
      </c>
      <c r="AT53" s="191">
        <f t="shared" si="32"/>
        <v>18.12779914265022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</row>
    <row r="54" spans="24:59" ht="14.25">
      <c r="X54" s="283"/>
      <c r="Y54" s="56" t="s">
        <v>15</v>
      </c>
      <c r="Z54" s="65"/>
      <c r="AA54" s="191">
        <f aca="true" t="shared" si="36" ref="AA54:AR54">AA10/$Z10-1</f>
        <v>-1</v>
      </c>
      <c r="AB54" s="191">
        <f t="shared" si="36"/>
        <v>-1</v>
      </c>
      <c r="AC54" s="191">
        <f t="shared" si="36"/>
        <v>-1</v>
      </c>
      <c r="AD54" s="191">
        <f t="shared" si="36"/>
        <v>-1</v>
      </c>
      <c r="AE54" s="191">
        <f t="shared" si="36"/>
        <v>-1</v>
      </c>
      <c r="AF54" s="191">
        <f t="shared" si="36"/>
        <v>0</v>
      </c>
      <c r="AG54" s="191">
        <f t="shared" si="36"/>
        <v>-0.08951655746414022</v>
      </c>
      <c r="AH54" s="191">
        <f t="shared" si="36"/>
        <v>-0.057774039312909475</v>
      </c>
      <c r="AI54" s="191">
        <f t="shared" si="36"/>
        <v>-0.09354524526297148</v>
      </c>
      <c r="AJ54" s="191">
        <f t="shared" si="36"/>
        <v>-0.08491234283690463</v>
      </c>
      <c r="AK54" s="191">
        <f t="shared" si="36"/>
        <v>-0.025345316097042492</v>
      </c>
      <c r="AL54" s="191">
        <f t="shared" si="36"/>
        <v>-0.09148773685142564</v>
      </c>
      <c r="AM54" s="191">
        <f t="shared" si="36"/>
        <v>-0.011302461483973736</v>
      </c>
      <c r="AN54" s="191">
        <f t="shared" si="36"/>
        <v>0.47147821852310967</v>
      </c>
      <c r="AO54" s="191">
        <f t="shared" si="36"/>
        <v>0.33388414202231265</v>
      </c>
      <c r="AP54" s="191">
        <f t="shared" si="36"/>
        <v>-0.19337037364972554</v>
      </c>
      <c r="AQ54" s="191">
        <f t="shared" si="36"/>
        <v>-0.31328138834779506</v>
      </c>
      <c r="AR54" s="191">
        <f t="shared" si="36"/>
        <v>-0.2990946520276252</v>
      </c>
      <c r="AS54" s="191">
        <f t="shared" si="32"/>
        <v>-0.3660859748539047</v>
      </c>
      <c r="AT54" s="191">
        <f t="shared" si="32"/>
        <v>-0.3576688949884894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G54" s="235"/>
    </row>
    <row r="55" spans="24:59" ht="14.25">
      <c r="X55" s="283"/>
      <c r="Y55" s="66" t="s">
        <v>186</v>
      </c>
      <c r="Z55" s="65"/>
      <c r="AA55" s="315"/>
      <c r="AB55" s="315"/>
      <c r="AC55" s="315"/>
      <c r="AD55" s="315"/>
      <c r="AE55" s="315"/>
      <c r="AF55" s="368" t="s">
        <v>187</v>
      </c>
      <c r="AG55" s="368" t="s">
        <v>187</v>
      </c>
      <c r="AH55" s="368" t="s">
        <v>187</v>
      </c>
      <c r="AI55" s="368" t="s">
        <v>187</v>
      </c>
      <c r="AJ55" s="368" t="s">
        <v>187</v>
      </c>
      <c r="AK55" s="368" t="s">
        <v>187</v>
      </c>
      <c r="AL55" s="368" t="s">
        <v>187</v>
      </c>
      <c r="AM55" s="368" t="s">
        <v>187</v>
      </c>
      <c r="AN55" s="368" t="s">
        <v>187</v>
      </c>
      <c r="AO55" s="368" t="s">
        <v>187</v>
      </c>
      <c r="AP55" s="368" t="s">
        <v>187</v>
      </c>
      <c r="AQ55" s="368" t="s">
        <v>187</v>
      </c>
      <c r="AR55" s="368" t="s">
        <v>187</v>
      </c>
      <c r="AS55" s="368" t="s">
        <v>187</v>
      </c>
      <c r="AT55" s="368" t="s">
        <v>187</v>
      </c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G55" s="235"/>
    </row>
    <row r="56" spans="24:59" ht="14.25">
      <c r="X56" s="283"/>
      <c r="Y56" s="66" t="s">
        <v>171</v>
      </c>
      <c r="Z56" s="65"/>
      <c r="AA56" s="315">
        <f aca="true" t="shared" si="37" ref="AA56:AR65">AA12/$Z12-1</f>
        <v>-1</v>
      </c>
      <c r="AB56" s="315">
        <f t="shared" si="37"/>
        <v>-1</v>
      </c>
      <c r="AC56" s="315">
        <f t="shared" si="37"/>
        <v>-1</v>
      </c>
      <c r="AD56" s="315">
        <f t="shared" si="37"/>
        <v>-1</v>
      </c>
      <c r="AE56" s="315">
        <f t="shared" si="37"/>
        <v>-1</v>
      </c>
      <c r="AF56" s="315">
        <f t="shared" si="37"/>
        <v>0</v>
      </c>
      <c r="AG56" s="315">
        <f t="shared" si="37"/>
        <v>0.5261904761904761</v>
      </c>
      <c r="AH56" s="315">
        <f t="shared" si="37"/>
        <v>0.9395714285714285</v>
      </c>
      <c r="AI56" s="315">
        <f t="shared" si="37"/>
        <v>1.0964761904761904</v>
      </c>
      <c r="AJ56" s="315">
        <f t="shared" si="37"/>
        <v>1.0588571428571432</v>
      </c>
      <c r="AK56" s="315">
        <f t="shared" si="37"/>
        <v>1.0764476190476193</v>
      </c>
      <c r="AL56" s="315">
        <f t="shared" si="37"/>
        <v>0.9659794871794873</v>
      </c>
      <c r="AM56" s="315">
        <f t="shared" si="37"/>
        <v>0.9657238095238094</v>
      </c>
      <c r="AN56" s="315">
        <f t="shared" si="37"/>
        <v>0.8953941391941393</v>
      </c>
      <c r="AO56" s="315">
        <f t="shared" si="37"/>
        <v>0.5747560439560442</v>
      </c>
      <c r="AP56" s="315">
        <f t="shared" si="37"/>
        <v>0.15156630036630037</v>
      </c>
      <c r="AQ56" s="315">
        <f t="shared" si="37"/>
        <v>-0.2256622710622711</v>
      </c>
      <c r="AR56" s="315">
        <f t="shared" si="37"/>
        <v>-0.3774705494505495</v>
      </c>
      <c r="AS56" s="315">
        <f aca="true" t="shared" si="38" ref="AS56:AT68">AS12/$Z12-1</f>
        <v>-0.34831794871794874</v>
      </c>
      <c r="AT56" s="315">
        <f t="shared" si="38"/>
        <v>-0.40714285714285714</v>
      </c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G56" s="235"/>
    </row>
    <row r="57" spans="24:60" ht="14.25">
      <c r="X57" s="283"/>
      <c r="Y57" s="66" t="s">
        <v>172</v>
      </c>
      <c r="Z57" s="65"/>
      <c r="AA57" s="315">
        <f t="shared" si="37"/>
        <v>-1</v>
      </c>
      <c r="AB57" s="315">
        <f t="shared" si="37"/>
        <v>-1</v>
      </c>
      <c r="AC57" s="315">
        <f t="shared" si="37"/>
        <v>-1</v>
      </c>
      <c r="AD57" s="315">
        <f t="shared" si="37"/>
        <v>-1</v>
      </c>
      <c r="AE57" s="315">
        <f t="shared" si="37"/>
        <v>-1</v>
      </c>
      <c r="AF57" s="315">
        <f t="shared" si="37"/>
        <v>0.0859095769652789</v>
      </c>
      <c r="AG57" s="315">
        <f t="shared" si="37"/>
        <v>0.04688281049104037</v>
      </c>
      <c r="AH57" s="315">
        <f t="shared" si="37"/>
        <v>0.17263024399641735</v>
      </c>
      <c r="AI57" s="315">
        <f t="shared" si="37"/>
        <v>0.10219386135109576</v>
      </c>
      <c r="AJ57" s="315">
        <f t="shared" si="37"/>
        <v>0.14097754734719015</v>
      </c>
      <c r="AK57" s="315">
        <f t="shared" si="37"/>
        <v>0.19394801863988587</v>
      </c>
      <c r="AL57" s="315">
        <f t="shared" si="37"/>
        <v>-0.07365350704809348</v>
      </c>
      <c r="AM57" s="315">
        <f t="shared" si="37"/>
        <v>-0.09007963190546853</v>
      </c>
      <c r="AN57" s="315">
        <f t="shared" si="37"/>
        <v>-0.11909138440291978</v>
      </c>
      <c r="AO57" s="315">
        <f t="shared" si="37"/>
        <v>0.0005158377329905761</v>
      </c>
      <c r="AP57" s="315">
        <f t="shared" si="37"/>
        <v>-0.029819961014279084</v>
      </c>
      <c r="AQ57" s="315">
        <f t="shared" si="37"/>
        <v>0.056319410728445485</v>
      </c>
      <c r="AR57" s="315">
        <f t="shared" si="37"/>
        <v>0.13127131770627987</v>
      </c>
      <c r="AS57" s="315">
        <f t="shared" si="38"/>
        <v>0.0019001177930966229</v>
      </c>
      <c r="AT57" s="315">
        <f t="shared" si="38"/>
        <v>-0.2934511273764061</v>
      </c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G57" s="235"/>
      <c r="BH57" s="235"/>
    </row>
    <row r="58" spans="24:60" ht="14.25">
      <c r="X58" s="287" t="s">
        <v>173</v>
      </c>
      <c r="Y58" s="288"/>
      <c r="Z58" s="316"/>
      <c r="AA58" s="317">
        <f t="shared" si="37"/>
        <v>-1</v>
      </c>
      <c r="AB58" s="317">
        <f t="shared" si="37"/>
        <v>-1</v>
      </c>
      <c r="AC58" s="317">
        <f t="shared" si="37"/>
        <v>-1</v>
      </c>
      <c r="AD58" s="317">
        <f t="shared" si="37"/>
        <v>-1</v>
      </c>
      <c r="AE58" s="317">
        <f t="shared" si="37"/>
        <v>-1</v>
      </c>
      <c r="AF58" s="317">
        <f t="shared" si="37"/>
        <v>0.013842748872084032</v>
      </c>
      <c r="AG58" s="317">
        <f t="shared" si="37"/>
        <v>0.05247681683287442</v>
      </c>
      <c r="AH58" s="317">
        <f t="shared" si="37"/>
        <v>0.15084015897526482</v>
      </c>
      <c r="AI58" s="317">
        <f t="shared" si="37"/>
        <v>-0.04514541488712198</v>
      </c>
      <c r="AJ58" s="317">
        <f t="shared" si="37"/>
        <v>-0.25989286821373647</v>
      </c>
      <c r="AK58" s="317">
        <f t="shared" si="37"/>
        <v>-0.3222600950144574</v>
      </c>
      <c r="AL58" s="317">
        <f t="shared" si="37"/>
        <v>-0.4373948608142465</v>
      </c>
      <c r="AM58" s="317">
        <f t="shared" si="37"/>
        <v>-0.47400994211335634</v>
      </c>
      <c r="AN58" s="317">
        <f t="shared" si="37"/>
        <v>-0.4887165800077098</v>
      </c>
      <c r="AO58" s="317">
        <f t="shared" si="37"/>
        <v>-0.46758241478176943</v>
      </c>
      <c r="AP58" s="317">
        <f t="shared" si="37"/>
        <v>-0.5014876243437948</v>
      </c>
      <c r="AQ58" s="317">
        <f t="shared" si="37"/>
        <v>-0.4791549459556358</v>
      </c>
      <c r="AR58" s="317">
        <f t="shared" si="37"/>
        <v>-0.5434980457467822</v>
      </c>
      <c r="AS58" s="317">
        <f t="shared" si="38"/>
        <v>-0.6713628264818525</v>
      </c>
      <c r="AT58" s="317">
        <f t="shared" si="38"/>
        <v>-0.7667852389122338</v>
      </c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G58" s="235"/>
      <c r="BH58" s="235"/>
    </row>
    <row r="59" spans="24:57" ht="14.25">
      <c r="X59" s="292"/>
      <c r="Y59" s="286" t="s">
        <v>174</v>
      </c>
      <c r="Z59" s="65"/>
      <c r="AA59" s="315">
        <f t="shared" si="37"/>
        <v>-1</v>
      </c>
      <c r="AB59" s="315">
        <f t="shared" si="37"/>
        <v>-1</v>
      </c>
      <c r="AC59" s="315">
        <f t="shared" si="37"/>
        <v>-1</v>
      </c>
      <c r="AD59" s="315">
        <f t="shared" si="37"/>
        <v>-1</v>
      </c>
      <c r="AE59" s="315">
        <f t="shared" si="37"/>
        <v>-1</v>
      </c>
      <c r="AF59" s="315">
        <f t="shared" si="37"/>
        <v>0.00012030260770812262</v>
      </c>
      <c r="AG59" s="315">
        <f t="shared" si="37"/>
        <v>-0.05519563610635747</v>
      </c>
      <c r="AH59" s="315">
        <f t="shared" si="37"/>
        <v>-0.14762692708502123</v>
      </c>
      <c r="AI59" s="315">
        <f t="shared" si="37"/>
        <v>-0.2915497655152667</v>
      </c>
      <c r="AJ59" s="315">
        <f t="shared" si="37"/>
        <v>-0.5823384892122685</v>
      </c>
      <c r="AK59" s="315">
        <f t="shared" si="37"/>
        <v>-0.7449359408357834</v>
      </c>
      <c r="AL59" s="315">
        <f t="shared" si="37"/>
        <v>-0.7744403875310669</v>
      </c>
      <c r="AM59" s="315">
        <f t="shared" si="37"/>
        <v>-0.7872430466969954</v>
      </c>
      <c r="AN59" s="315">
        <f t="shared" si="37"/>
        <v>-0.7819210881667642</v>
      </c>
      <c r="AO59" s="315">
        <f t="shared" si="37"/>
        <v>-0.7877043153287991</v>
      </c>
      <c r="AP59" s="315">
        <f t="shared" si="37"/>
        <v>-0.7877268347718629</v>
      </c>
      <c r="AQ59" s="315">
        <f t="shared" si="37"/>
        <v>-0.787414267290438</v>
      </c>
      <c r="AR59" s="315">
        <f t="shared" si="37"/>
        <v>-0.7892955149427574</v>
      </c>
      <c r="AS59" s="315">
        <f t="shared" si="38"/>
        <v>-0.7896142811833886</v>
      </c>
      <c r="AT59" s="315">
        <f t="shared" si="38"/>
        <v>-0.8419183513177319</v>
      </c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</row>
    <row r="60" spans="24:57" ht="14.25">
      <c r="X60" s="292"/>
      <c r="Y60" s="286" t="s">
        <v>175</v>
      </c>
      <c r="Z60" s="65"/>
      <c r="AA60" s="315">
        <f t="shared" si="37"/>
        <v>-1</v>
      </c>
      <c r="AB60" s="315">
        <f t="shared" si="37"/>
        <v>-1</v>
      </c>
      <c r="AC60" s="315">
        <f t="shared" si="37"/>
        <v>-1</v>
      </c>
      <c r="AD60" s="315">
        <f t="shared" si="37"/>
        <v>-1</v>
      </c>
      <c r="AE60" s="315">
        <f t="shared" si="37"/>
        <v>-1</v>
      </c>
      <c r="AF60" s="315">
        <f t="shared" si="37"/>
        <v>0</v>
      </c>
      <c r="AG60" s="315">
        <f t="shared" si="37"/>
        <v>0.3210985121583536</v>
      </c>
      <c r="AH60" s="315">
        <f t="shared" si="37"/>
        <v>0.8572458543619321</v>
      </c>
      <c r="AI60" s="315">
        <f t="shared" si="37"/>
        <v>0.8214590024251163</v>
      </c>
      <c r="AJ60" s="315">
        <f t="shared" si="37"/>
        <v>0.6659631644491055</v>
      </c>
      <c r="AK60" s="315">
        <f t="shared" si="37"/>
        <v>0.781477354656879</v>
      </c>
      <c r="AL60" s="315">
        <f t="shared" si="37"/>
        <v>0.4191518647178343</v>
      </c>
      <c r="AM60" s="315">
        <f t="shared" si="37"/>
        <v>0.3238775643966705</v>
      </c>
      <c r="AN60" s="315">
        <f t="shared" si="37"/>
        <v>0.2657796421314804</v>
      </c>
      <c r="AO60" s="315">
        <f t="shared" si="37"/>
        <v>0.1363177557842301</v>
      </c>
      <c r="AP60" s="315">
        <f t="shared" si="37"/>
        <v>0.09784099102051513</v>
      </c>
      <c r="AQ60" s="315">
        <f t="shared" si="37"/>
        <v>0.1524441240086516</v>
      </c>
      <c r="AR60" s="315">
        <f t="shared" si="37"/>
        <v>0.026444910532870125</v>
      </c>
      <c r="AS60" s="315">
        <f t="shared" si="38"/>
        <v>-0.3133643573441701</v>
      </c>
      <c r="AT60" s="315">
        <f t="shared" si="38"/>
        <v>-0.4763347971422953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</row>
    <row r="61" spans="24:57" ht="14.25">
      <c r="X61" s="292"/>
      <c r="Y61" s="286" t="s">
        <v>176</v>
      </c>
      <c r="Z61" s="65"/>
      <c r="AA61" s="315">
        <f t="shared" si="37"/>
        <v>-1</v>
      </c>
      <c r="AB61" s="315">
        <f t="shared" si="37"/>
        <v>-1</v>
      </c>
      <c r="AC61" s="315">
        <f t="shared" si="37"/>
        <v>-1</v>
      </c>
      <c r="AD61" s="315">
        <f t="shared" si="37"/>
        <v>-1</v>
      </c>
      <c r="AE61" s="315">
        <f t="shared" si="37"/>
        <v>-1</v>
      </c>
      <c r="AF61" s="315">
        <f t="shared" si="37"/>
        <v>-0.008927191966010106</v>
      </c>
      <c r="AG61" s="315">
        <f t="shared" si="37"/>
        <v>-0.030672347624565388</v>
      </c>
      <c r="AH61" s="315">
        <f t="shared" si="37"/>
        <v>-0.03448577473928194</v>
      </c>
      <c r="AI61" s="315">
        <f t="shared" si="37"/>
        <v>-0.30565953064889917</v>
      </c>
      <c r="AJ61" s="315">
        <f t="shared" si="37"/>
        <v>-0.6091500464754731</v>
      </c>
      <c r="AK61" s="315">
        <f t="shared" si="37"/>
        <v>-0.7580504877076091</v>
      </c>
      <c r="AL61" s="315">
        <f t="shared" si="37"/>
        <v>-0.7595122604383931</v>
      </c>
      <c r="AM61" s="315">
        <f t="shared" si="37"/>
        <v>-0.8065609090768636</v>
      </c>
      <c r="AN61" s="315">
        <f t="shared" si="37"/>
        <v>-0.8197870916666666</v>
      </c>
      <c r="AO61" s="315">
        <f t="shared" si="37"/>
        <v>-0.8050337337582079</v>
      </c>
      <c r="AP61" s="315">
        <f t="shared" si="37"/>
        <v>-0.7789439661741985</v>
      </c>
      <c r="AQ61" s="315">
        <f t="shared" si="37"/>
        <v>-0.7810226909750331</v>
      </c>
      <c r="AR61" s="315">
        <f t="shared" si="37"/>
        <v>-0.8137475326260029</v>
      </c>
      <c r="AS61" s="315">
        <f t="shared" si="38"/>
        <v>-0.8724355184156363</v>
      </c>
      <c r="AT61" s="315">
        <f t="shared" si="38"/>
        <v>-0.8893614011897896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</row>
    <row r="62" spans="24:57" ht="14.25">
      <c r="X62" s="293"/>
      <c r="Y62" s="286" t="s">
        <v>177</v>
      </c>
      <c r="Z62" s="65"/>
      <c r="AA62" s="315">
        <f t="shared" si="37"/>
        <v>-1</v>
      </c>
      <c r="AB62" s="315">
        <f t="shared" si="37"/>
        <v>-1</v>
      </c>
      <c r="AC62" s="315">
        <f t="shared" si="37"/>
        <v>-1</v>
      </c>
      <c r="AD62" s="315">
        <f t="shared" si="37"/>
        <v>-1</v>
      </c>
      <c r="AE62" s="315">
        <f t="shared" si="37"/>
        <v>-1</v>
      </c>
      <c r="AF62" s="315">
        <f t="shared" si="37"/>
        <v>0.10039917046543922</v>
      </c>
      <c r="AG62" s="315">
        <f t="shared" si="37"/>
        <v>0.28474854441822517</v>
      </c>
      <c r="AH62" s="315">
        <f t="shared" si="37"/>
        <v>0.6412118125059025</v>
      </c>
      <c r="AI62" s="315">
        <f t="shared" si="37"/>
        <v>0.6736932721642623</v>
      </c>
      <c r="AJ62" s="315">
        <f t="shared" si="37"/>
        <v>0.7666169801610918</v>
      </c>
      <c r="AK62" s="315">
        <f t="shared" si="37"/>
        <v>0.9728304377474863</v>
      </c>
      <c r="AL62" s="315">
        <f t="shared" si="37"/>
        <v>0.5096117168268062</v>
      </c>
      <c r="AM62" s="315">
        <f t="shared" si="37"/>
        <v>0.5258909821118298</v>
      </c>
      <c r="AN62" s="315">
        <f t="shared" si="37"/>
        <v>0.5169144400979029</v>
      </c>
      <c r="AO62" s="315">
        <f t="shared" si="37"/>
        <v>0.6020374419297927</v>
      </c>
      <c r="AP62" s="315">
        <f t="shared" si="37"/>
        <v>0.3510841271791243</v>
      </c>
      <c r="AQ62" s="315">
        <f t="shared" si="37"/>
        <v>0.45381371571623963</v>
      </c>
      <c r="AR62" s="315">
        <f t="shared" si="37"/>
        <v>0.28981209427291255</v>
      </c>
      <c r="AS62" s="315">
        <f t="shared" si="38"/>
        <v>-0.03530042066165184</v>
      </c>
      <c r="AT62" s="315">
        <f t="shared" si="38"/>
        <v>-0.39823877949717834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</row>
    <row r="63" spans="24:57" ht="14.25">
      <c r="X63" s="294" t="s">
        <v>178</v>
      </c>
      <c r="Y63" s="295"/>
      <c r="Z63" s="318"/>
      <c r="AA63" s="319">
        <f t="shared" si="37"/>
        <v>-1</v>
      </c>
      <c r="AB63" s="319">
        <f t="shared" si="37"/>
        <v>-1</v>
      </c>
      <c r="AC63" s="319">
        <f t="shared" si="37"/>
        <v>-1</v>
      </c>
      <c r="AD63" s="319">
        <f t="shared" si="37"/>
        <v>-1</v>
      </c>
      <c r="AE63" s="319">
        <f t="shared" si="37"/>
        <v>-1</v>
      </c>
      <c r="AF63" s="319">
        <f t="shared" si="37"/>
        <v>0.0019293167004952316</v>
      </c>
      <c r="AG63" s="319">
        <f t="shared" si="37"/>
        <v>0.03582997497846763</v>
      </c>
      <c r="AH63" s="319">
        <f t="shared" si="37"/>
        <v>-0.11404690500025505</v>
      </c>
      <c r="AI63" s="319">
        <f t="shared" si="37"/>
        <v>-0.19521077519265562</v>
      </c>
      <c r="AJ63" s="319">
        <f t="shared" si="37"/>
        <v>-0.4500533314860148</v>
      </c>
      <c r="AK63" s="319">
        <f t="shared" si="37"/>
        <v>-0.5753687046784234</v>
      </c>
      <c r="AL63" s="319">
        <f t="shared" si="37"/>
        <v>-0.647794257477641</v>
      </c>
      <c r="AM63" s="319">
        <f t="shared" si="37"/>
        <v>-0.6704134511072415</v>
      </c>
      <c r="AN63" s="319">
        <f t="shared" si="37"/>
        <v>-0.6896462911362222</v>
      </c>
      <c r="AO63" s="319">
        <f t="shared" si="37"/>
        <v>-0.6989811423624965</v>
      </c>
      <c r="AP63" s="319">
        <f t="shared" si="37"/>
        <v>-0.7159901881799493</v>
      </c>
      <c r="AQ63" s="319">
        <f t="shared" si="37"/>
        <v>-0.7099110558239703</v>
      </c>
      <c r="AR63" s="319">
        <f t="shared" si="37"/>
        <v>-0.7396475877246409</v>
      </c>
      <c r="AS63" s="319">
        <f t="shared" si="38"/>
        <v>-0.77782135418379</v>
      </c>
      <c r="AT63" s="319">
        <f t="shared" si="38"/>
        <v>-0.8995279724159669</v>
      </c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</row>
    <row r="64" spans="24:57" ht="14.25">
      <c r="X64" s="294"/>
      <c r="Y64" s="299" t="s">
        <v>179</v>
      </c>
      <c r="Z64" s="65"/>
      <c r="AA64" s="315">
        <f t="shared" si="37"/>
        <v>-1</v>
      </c>
      <c r="AB64" s="315">
        <f t="shared" si="37"/>
        <v>-1</v>
      </c>
      <c r="AC64" s="315">
        <f t="shared" si="37"/>
        <v>-1</v>
      </c>
      <c r="AD64" s="315">
        <f t="shared" si="37"/>
        <v>-1</v>
      </c>
      <c r="AE64" s="315">
        <f t="shared" si="37"/>
        <v>-1</v>
      </c>
      <c r="AF64" s="315">
        <f t="shared" si="37"/>
        <v>0</v>
      </c>
      <c r="AG64" s="315">
        <f t="shared" si="37"/>
        <v>0.19999999999999996</v>
      </c>
      <c r="AH64" s="315">
        <f t="shared" si="37"/>
        <v>0.5999999999999999</v>
      </c>
      <c r="AI64" s="315">
        <f t="shared" si="37"/>
        <v>2.4</v>
      </c>
      <c r="AJ64" s="315">
        <f t="shared" si="37"/>
        <v>4.3999999999999995</v>
      </c>
      <c r="AK64" s="315">
        <f t="shared" si="37"/>
        <v>7.6</v>
      </c>
      <c r="AL64" s="315">
        <f t="shared" si="37"/>
        <v>8.6</v>
      </c>
      <c r="AM64" s="315">
        <f t="shared" si="37"/>
        <v>8.4</v>
      </c>
      <c r="AN64" s="315">
        <f t="shared" si="37"/>
        <v>8.418637656903766</v>
      </c>
      <c r="AO64" s="315">
        <f t="shared" si="37"/>
        <v>8.297246861924686</v>
      </c>
      <c r="AP64" s="315">
        <f t="shared" si="37"/>
        <v>8.684610878661088</v>
      </c>
      <c r="AQ64" s="315">
        <f t="shared" si="37"/>
        <v>8.130410041841003</v>
      </c>
      <c r="AR64" s="315">
        <f t="shared" si="37"/>
        <v>8.115832635983264</v>
      </c>
      <c r="AS64" s="315">
        <f t="shared" si="38"/>
        <v>4.46</v>
      </c>
      <c r="AT64" s="315">
        <f t="shared" si="38"/>
        <v>1</v>
      </c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</row>
    <row r="65" spans="24:57" ht="14.25">
      <c r="X65" s="294"/>
      <c r="Y65" s="299" t="s">
        <v>180</v>
      </c>
      <c r="Z65" s="65"/>
      <c r="AA65" s="315">
        <f t="shared" si="37"/>
        <v>-1</v>
      </c>
      <c r="AB65" s="315">
        <f t="shared" si="37"/>
        <v>-1</v>
      </c>
      <c r="AC65" s="315">
        <f t="shared" si="37"/>
        <v>-1</v>
      </c>
      <c r="AD65" s="315">
        <f t="shared" si="37"/>
        <v>-1</v>
      </c>
      <c r="AE65" s="315">
        <f t="shared" si="37"/>
        <v>-1</v>
      </c>
      <c r="AF65" s="315">
        <f aca="true" t="shared" si="39" ref="AF65:AR65">AF21/$Z21-1</f>
        <v>0</v>
      </c>
      <c r="AG65" s="315">
        <f t="shared" si="39"/>
        <v>-0.1116751269035533</v>
      </c>
      <c r="AH65" s="315">
        <f t="shared" si="39"/>
        <v>-0.4517766497461929</v>
      </c>
      <c r="AI65" s="315">
        <f t="shared" si="39"/>
        <v>-0.5532994923857868</v>
      </c>
      <c r="AJ65" s="315">
        <f t="shared" si="39"/>
        <v>-0.6751269035532995</v>
      </c>
      <c r="AK65" s="315">
        <f t="shared" si="39"/>
        <v>-0.817258883248731</v>
      </c>
      <c r="AL65" s="315">
        <f t="shared" si="39"/>
        <v>-0.8324873096446701</v>
      </c>
      <c r="AM65" s="315">
        <f t="shared" si="39"/>
        <v>-0.817258883248731</v>
      </c>
      <c r="AN65" s="315">
        <f t="shared" si="39"/>
        <v>-0.8274111675126904</v>
      </c>
      <c r="AO65" s="315">
        <f t="shared" si="39"/>
        <v>-0.8375634517766497</v>
      </c>
      <c r="AP65" s="315">
        <f t="shared" si="39"/>
        <v>-0.7928934010152284</v>
      </c>
      <c r="AQ65" s="315">
        <f t="shared" si="39"/>
        <v>-0.7097969543147208</v>
      </c>
      <c r="AR65" s="315">
        <f t="shared" si="39"/>
        <v>-0.7453807106598984</v>
      </c>
      <c r="AS65" s="315">
        <f t="shared" si="38"/>
        <v>-0.7263959390862944</v>
      </c>
      <c r="AT65" s="315">
        <f t="shared" si="38"/>
        <v>-0.9446700507614213</v>
      </c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</row>
    <row r="66" spans="24:57" ht="14.25">
      <c r="X66" s="294"/>
      <c r="Y66" s="299" t="s">
        <v>172</v>
      </c>
      <c r="Z66" s="65"/>
      <c r="AA66" s="315">
        <f aca="true" t="shared" si="40" ref="AA66:AR68">AA22/$Z22-1</f>
        <v>-1</v>
      </c>
      <c r="AB66" s="315">
        <f t="shared" si="40"/>
        <v>-1</v>
      </c>
      <c r="AC66" s="315">
        <f t="shared" si="40"/>
        <v>-1</v>
      </c>
      <c r="AD66" s="315">
        <f t="shared" si="40"/>
        <v>-1</v>
      </c>
      <c r="AE66" s="315">
        <f t="shared" si="40"/>
        <v>-1</v>
      </c>
      <c r="AF66" s="315">
        <f t="shared" si="40"/>
        <v>0.026219711268121726</v>
      </c>
      <c r="AG66" s="315">
        <f t="shared" si="40"/>
        <v>0.3016018489565415</v>
      </c>
      <c r="AH66" s="315">
        <f t="shared" si="40"/>
        <v>0.6053889506161083</v>
      </c>
      <c r="AI66" s="315">
        <f t="shared" si="40"/>
        <v>0.6970972674018172</v>
      </c>
      <c r="AJ66" s="315">
        <f t="shared" si="40"/>
        <v>0.858177527887769</v>
      </c>
      <c r="AK66" s="315">
        <f t="shared" si="40"/>
        <v>1.0460818391610833</v>
      </c>
      <c r="AL66" s="315">
        <f t="shared" si="40"/>
        <v>0.6371262854232993</v>
      </c>
      <c r="AM66" s="315">
        <f t="shared" si="40"/>
        <v>0.7280986810124856</v>
      </c>
      <c r="AN66" s="315">
        <f t="shared" si="40"/>
        <v>0.6996777603756705</v>
      </c>
      <c r="AO66" s="315">
        <f t="shared" si="40"/>
        <v>0.8040978497715994</v>
      </c>
      <c r="AP66" s="315">
        <f t="shared" si="40"/>
        <v>0.5754383738234601</v>
      </c>
      <c r="AQ66" s="315">
        <f t="shared" si="40"/>
        <v>0.3091366526307098</v>
      </c>
      <c r="AR66" s="315">
        <f t="shared" si="40"/>
        <v>0.088248227239063</v>
      </c>
      <c r="AS66" s="315">
        <f t="shared" si="38"/>
        <v>-0.1339721725568671</v>
      </c>
      <c r="AT66" s="315">
        <f t="shared" si="38"/>
        <v>-0.4199194629636065</v>
      </c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</row>
    <row r="67" spans="24:57" ht="15" thickBot="1">
      <c r="X67" s="300"/>
      <c r="Y67" s="57" t="s">
        <v>181</v>
      </c>
      <c r="Z67" s="78"/>
      <c r="AA67" s="320">
        <f t="shared" si="40"/>
        <v>-1</v>
      </c>
      <c r="AB67" s="320">
        <f t="shared" si="40"/>
        <v>-1</v>
      </c>
      <c r="AC67" s="320">
        <f t="shared" si="40"/>
        <v>-1</v>
      </c>
      <c r="AD67" s="320">
        <f t="shared" si="40"/>
        <v>-1</v>
      </c>
      <c r="AE67" s="320">
        <f t="shared" si="40"/>
        <v>-1</v>
      </c>
      <c r="AF67" s="320">
        <f t="shared" si="40"/>
        <v>0.0003475993917010367</v>
      </c>
      <c r="AG67" s="320">
        <f t="shared" si="40"/>
        <v>0.07060612643927877</v>
      </c>
      <c r="AH67" s="320">
        <f t="shared" si="40"/>
        <v>-0.04918531392570058</v>
      </c>
      <c r="AI67" s="320">
        <f t="shared" si="40"/>
        <v>-0.1593525961329566</v>
      </c>
      <c r="AJ67" s="320">
        <f t="shared" si="40"/>
        <v>-0.5371974980842946</v>
      </c>
      <c r="AK67" s="320">
        <f t="shared" si="40"/>
        <v>-0.7227503983667193</v>
      </c>
      <c r="AL67" s="320">
        <f t="shared" si="40"/>
        <v>-0.7976605215627064</v>
      </c>
      <c r="AM67" s="320">
        <f t="shared" si="40"/>
        <v>-0.8459071171520848</v>
      </c>
      <c r="AN67" s="320">
        <f t="shared" si="40"/>
        <v>-0.8685190756983121</v>
      </c>
      <c r="AO67" s="320">
        <f t="shared" si="40"/>
        <v>-0.8876593126003869</v>
      </c>
      <c r="AP67" s="320">
        <f t="shared" si="40"/>
        <v>-0.914299024558297</v>
      </c>
      <c r="AQ67" s="320">
        <f t="shared" si="40"/>
        <v>-0.9078650998030209</v>
      </c>
      <c r="AR67" s="320">
        <f t="shared" si="40"/>
        <v>-0.9161537386477985</v>
      </c>
      <c r="AS67" s="320">
        <f t="shared" si="38"/>
        <v>-0.921093847290788</v>
      </c>
      <c r="AT67" s="320">
        <f t="shared" si="38"/>
        <v>-0.9487895378400661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</row>
    <row r="68" spans="2:61" ht="15" thickTop="1">
      <c r="B68" s="1" t="s">
        <v>182</v>
      </c>
      <c r="X68" s="302" t="s">
        <v>185</v>
      </c>
      <c r="Y68" s="303"/>
      <c r="Z68" s="321"/>
      <c r="AA68" s="322">
        <f t="shared" si="40"/>
        <v>-1</v>
      </c>
      <c r="AB68" s="322">
        <f t="shared" si="40"/>
        <v>-1</v>
      </c>
      <c r="AC68" s="322">
        <f t="shared" si="40"/>
        <v>-1</v>
      </c>
      <c r="AD68" s="322">
        <f t="shared" si="40"/>
        <v>-1</v>
      </c>
      <c r="AE68" s="322">
        <f t="shared" si="40"/>
        <v>-1</v>
      </c>
      <c r="AF68" s="322">
        <f>AF24/$Z24-1</f>
        <v>0.005381462119265157</v>
      </c>
      <c r="AG68" s="322">
        <f t="shared" si="40"/>
        <v>0.02027948766897114</v>
      </c>
      <c r="AH68" s="322">
        <f t="shared" si="40"/>
        <v>-0.0023185145788273687</v>
      </c>
      <c r="AI68" s="322">
        <f t="shared" si="40"/>
        <v>-0.09249765452585623</v>
      </c>
      <c r="AJ68" s="322">
        <f t="shared" si="40"/>
        <v>-0.22557975246276363</v>
      </c>
      <c r="AK68" s="322">
        <f t="shared" si="40"/>
        <v>-0.30629368159138626</v>
      </c>
      <c r="AL68" s="322">
        <f t="shared" si="40"/>
        <v>-0.4132677265047362</v>
      </c>
      <c r="AM68" s="322">
        <f t="shared" si="40"/>
        <v>-0.47914909205401834</v>
      </c>
      <c r="AN68" s="322">
        <f t="shared" si="40"/>
        <v>-0.4882042287965971</v>
      </c>
      <c r="AO68" s="322">
        <f t="shared" si="40"/>
        <v>-0.5481882686654393</v>
      </c>
      <c r="AP68" s="322">
        <f t="shared" si="40"/>
        <v>-0.5628472493905525</v>
      </c>
      <c r="AQ68" s="322">
        <f t="shared" si="40"/>
        <v>-0.5317356308792401</v>
      </c>
      <c r="AR68" s="322">
        <f t="shared" si="40"/>
        <v>-0.5291985259207527</v>
      </c>
      <c r="AS68" s="322">
        <f t="shared" si="38"/>
        <v>-0.5374656125630908</v>
      </c>
      <c r="AT68" s="322">
        <f t="shared" si="38"/>
        <v>-0.5732997032328522</v>
      </c>
      <c r="AU68" s="87">
        <f aca="true" t="shared" si="41" ref="AU68:BE68">SUM(AU50:AU67)</f>
        <v>0</v>
      </c>
      <c r="AV68" s="87">
        <f t="shared" si="41"/>
        <v>0</v>
      </c>
      <c r="AW68" s="87">
        <f t="shared" si="41"/>
        <v>0</v>
      </c>
      <c r="AX68" s="87">
        <f t="shared" si="41"/>
        <v>0</v>
      </c>
      <c r="AY68" s="87">
        <f t="shared" si="41"/>
        <v>0</v>
      </c>
      <c r="AZ68" s="87">
        <f t="shared" si="41"/>
        <v>0</v>
      </c>
      <c r="BA68" s="87">
        <f t="shared" si="41"/>
        <v>0</v>
      </c>
      <c r="BB68" s="87">
        <f t="shared" si="41"/>
        <v>0</v>
      </c>
      <c r="BC68" s="87">
        <f t="shared" si="41"/>
        <v>0</v>
      </c>
      <c r="BD68" s="87">
        <f t="shared" si="41"/>
        <v>0</v>
      </c>
      <c r="BE68" s="87">
        <f t="shared" si="41"/>
        <v>0</v>
      </c>
      <c r="BG68" s="235"/>
      <c r="BH68" s="235"/>
      <c r="BI68" s="235"/>
    </row>
    <row r="69" ht="14.25"/>
    <row r="70" ht="14.25">
      <c r="X70" s="3" t="s">
        <v>13</v>
      </c>
    </row>
    <row r="71" spans="24:46" ht="28.5">
      <c r="X71" s="374"/>
      <c r="Y71" s="375"/>
      <c r="Z71" s="376" t="s">
        <v>124</v>
      </c>
      <c r="AA71" s="377" t="e">
        <f aca="true" t="shared" si="42" ref="AA71:AP71">Z71+1</f>
        <v>#VALUE!</v>
      </c>
      <c r="AB71" s="377" t="e">
        <f t="shared" si="42"/>
        <v>#VALUE!</v>
      </c>
      <c r="AC71" s="377" t="e">
        <f t="shared" si="42"/>
        <v>#VALUE!</v>
      </c>
      <c r="AD71" s="377" t="e">
        <f t="shared" si="42"/>
        <v>#VALUE!</v>
      </c>
      <c r="AE71" s="377" t="e">
        <f t="shared" si="42"/>
        <v>#VALUE!</v>
      </c>
      <c r="AF71" s="377">
        <v>1995</v>
      </c>
      <c r="AG71" s="377">
        <f t="shared" si="42"/>
        <v>1996</v>
      </c>
      <c r="AH71" s="377">
        <f t="shared" si="42"/>
        <v>1997</v>
      </c>
      <c r="AI71" s="377">
        <f t="shared" si="42"/>
        <v>1998</v>
      </c>
      <c r="AJ71" s="377">
        <f t="shared" si="42"/>
        <v>1999</v>
      </c>
      <c r="AK71" s="377">
        <f t="shared" si="42"/>
        <v>2000</v>
      </c>
      <c r="AL71" s="377">
        <f t="shared" si="42"/>
        <v>2001</v>
      </c>
      <c r="AM71" s="377">
        <f t="shared" si="42"/>
        <v>2002</v>
      </c>
      <c r="AN71" s="377">
        <f t="shared" si="42"/>
        <v>2003</v>
      </c>
      <c r="AO71" s="377">
        <f t="shared" si="42"/>
        <v>2004</v>
      </c>
      <c r="AP71" s="377">
        <f t="shared" si="42"/>
        <v>2005</v>
      </c>
      <c r="AQ71" s="377">
        <f>AP71+1</f>
        <v>2006</v>
      </c>
      <c r="AR71" s="377">
        <f>AQ71+1</f>
        <v>2007</v>
      </c>
      <c r="AS71" s="378">
        <v>2008</v>
      </c>
      <c r="AT71" s="378" t="s">
        <v>202</v>
      </c>
    </row>
    <row r="72" spans="24:61" ht="14.25">
      <c r="X72" s="278" t="s">
        <v>184</v>
      </c>
      <c r="Y72" s="279"/>
      <c r="Z72" s="314"/>
      <c r="AA72" s="281" t="e">
        <f aca="true" t="shared" si="43" ref="AA72:AE76">AA28/$Z28-1</f>
        <v>#DIV/0!</v>
      </c>
      <c r="AB72" s="281" t="e">
        <f t="shared" si="43"/>
        <v>#DIV/0!</v>
      </c>
      <c r="AC72" s="281" t="e">
        <f t="shared" si="43"/>
        <v>#DIV/0!</v>
      </c>
      <c r="AD72" s="281" t="e">
        <f t="shared" si="43"/>
        <v>#DIV/0!</v>
      </c>
      <c r="AE72" s="281" t="e">
        <f t="shared" si="43"/>
        <v>#DIV/0!</v>
      </c>
      <c r="AF72" s="314"/>
      <c r="AG72" s="281">
        <f>AG6/AF6-1</f>
        <v>-0.017471251505902896</v>
      </c>
      <c r="AH72" s="281">
        <f aca="true" t="shared" si="44" ref="AH72:AT72">AH6/AG6-1</f>
        <v>-5.4426602978052685E-05</v>
      </c>
      <c r="AI72" s="281">
        <f t="shared" si="44"/>
        <v>-0.02457412945662396</v>
      </c>
      <c r="AJ72" s="281">
        <f t="shared" si="44"/>
        <v>0.026704533645783624</v>
      </c>
      <c r="AK72" s="281">
        <f t="shared" si="44"/>
        <v>-0.056887532658832285</v>
      </c>
      <c r="AL72" s="281">
        <f t="shared" si="44"/>
        <v>-0.140016857339897</v>
      </c>
      <c r="AM72" s="281">
        <f t="shared" si="44"/>
        <v>-0.15308146388545352</v>
      </c>
      <c r="AN72" s="281">
        <f t="shared" si="44"/>
        <v>0.005013951596698485</v>
      </c>
      <c r="AO72" s="281">
        <f t="shared" si="44"/>
        <v>-0.23319792838852804</v>
      </c>
      <c r="AP72" s="281">
        <f t="shared" si="44"/>
        <v>0.0013106414801251631</v>
      </c>
      <c r="AQ72" s="281">
        <f t="shared" si="44"/>
        <v>0.1112875957197903</v>
      </c>
      <c r="AR72" s="281">
        <f t="shared" si="44"/>
        <v>0.1308975837176658</v>
      </c>
      <c r="AS72" s="281">
        <f t="shared" si="44"/>
        <v>0.15204570252407335</v>
      </c>
      <c r="AT72" s="281">
        <f t="shared" si="44"/>
        <v>0.10239178641597668</v>
      </c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H72" s="235"/>
      <c r="BI72" s="235"/>
    </row>
    <row r="73" spans="24:59" ht="14.25">
      <c r="X73" s="283"/>
      <c r="Y73" s="72" t="s">
        <v>69</v>
      </c>
      <c r="Z73" s="65"/>
      <c r="AA73" s="191" t="e">
        <f t="shared" si="43"/>
        <v>#DIV/0!</v>
      </c>
      <c r="AB73" s="191" t="e">
        <f t="shared" si="43"/>
        <v>#DIV/0!</v>
      </c>
      <c r="AC73" s="191" t="e">
        <f t="shared" si="43"/>
        <v>#DIV/0!</v>
      </c>
      <c r="AD73" s="191" t="e">
        <f t="shared" si="43"/>
        <v>#DIV/0!</v>
      </c>
      <c r="AE73" s="191" t="e">
        <f t="shared" si="43"/>
        <v>#DIV/0!</v>
      </c>
      <c r="AF73" s="65"/>
      <c r="AG73" s="191">
        <f>AG7/AF7-1</f>
        <v>-0.08068965517241378</v>
      </c>
      <c r="AH73" s="191">
        <f aca="true" t="shared" si="45" ref="AH73:AT73">AH7/AG7-1</f>
        <v>-0.057764441110277565</v>
      </c>
      <c r="AI73" s="191">
        <f t="shared" si="45"/>
        <v>-0.06210191082802552</v>
      </c>
      <c r="AJ73" s="191">
        <f t="shared" si="45"/>
        <v>0.022920203735144362</v>
      </c>
      <c r="AK73" s="191">
        <f t="shared" si="45"/>
        <v>-0.1203319502074689</v>
      </c>
      <c r="AL73" s="191">
        <f t="shared" si="45"/>
        <v>-0.24716981132075466</v>
      </c>
      <c r="AM73" s="191">
        <f t="shared" si="45"/>
        <v>-0.3471177944862156</v>
      </c>
      <c r="AN73" s="191">
        <f t="shared" si="45"/>
        <v>-0.17600767754318614</v>
      </c>
      <c r="AO73" s="191">
        <f t="shared" si="45"/>
        <v>-0.7973445143256465</v>
      </c>
      <c r="AP73" s="191">
        <f t="shared" si="45"/>
        <v>-0.5448275862068965</v>
      </c>
      <c r="AQ73" s="191">
        <f t="shared" si="45"/>
        <v>0.41792929292929304</v>
      </c>
      <c r="AR73" s="191">
        <f t="shared" si="45"/>
        <v>-0.6687444345503116</v>
      </c>
      <c r="AS73" s="191">
        <f t="shared" si="45"/>
        <v>1.1559139784946235</v>
      </c>
      <c r="AT73" s="191">
        <f t="shared" si="45"/>
        <v>-0.9152119700748129</v>
      </c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G73" s="235"/>
    </row>
    <row r="74" spans="24:59" ht="14.25">
      <c r="X74" s="283"/>
      <c r="Y74" s="265" t="s">
        <v>169</v>
      </c>
      <c r="Z74" s="65"/>
      <c r="AA74" s="191" t="e">
        <f t="shared" si="43"/>
        <v>#DIV/0!</v>
      </c>
      <c r="AB74" s="191" t="e">
        <f t="shared" si="43"/>
        <v>#DIV/0!</v>
      </c>
      <c r="AC74" s="191" t="e">
        <f t="shared" si="43"/>
        <v>#DIV/0!</v>
      </c>
      <c r="AD74" s="191" t="e">
        <f t="shared" si="43"/>
        <v>#DIV/0!</v>
      </c>
      <c r="AE74" s="191" t="e">
        <f t="shared" si="43"/>
        <v>#DIV/0!</v>
      </c>
      <c r="AF74" s="65"/>
      <c r="AG74" s="191">
        <f>AG8/AF8-1</f>
        <v>-0.04977963658782447</v>
      </c>
      <c r="AH74" s="191">
        <f aca="true" t="shared" si="46" ref="AH74:AT74">AH8/AG8-1</f>
        <v>-0.1609456923913235</v>
      </c>
      <c r="AI74" s="191">
        <f t="shared" si="46"/>
        <v>-0.29248935447634483</v>
      </c>
      <c r="AJ74" s="191">
        <f t="shared" si="46"/>
        <v>-0.4016349860428021</v>
      </c>
      <c r="AK74" s="191">
        <f t="shared" si="46"/>
        <v>0.5910684092956675</v>
      </c>
      <c r="AL74" s="191">
        <f t="shared" si="46"/>
        <v>0.46148565577744205</v>
      </c>
      <c r="AM74" s="191">
        <f t="shared" si="46"/>
        <v>-0.042212892884817554</v>
      </c>
      <c r="AN74" s="191">
        <f t="shared" si="46"/>
        <v>0.20993513816042841</v>
      </c>
      <c r="AO74" s="191">
        <f t="shared" si="46"/>
        <v>0.03468585338374308</v>
      </c>
      <c r="AP74" s="191">
        <f t="shared" si="46"/>
        <v>-0.2194370548736495</v>
      </c>
      <c r="AQ74" s="191">
        <f t="shared" si="46"/>
        <v>-0.2024367146032756</v>
      </c>
      <c r="AR74" s="191">
        <f t="shared" si="46"/>
        <v>-0.004639323689701991</v>
      </c>
      <c r="AS74" s="191">
        <f t="shared" si="46"/>
        <v>-0.17052995506918178</v>
      </c>
      <c r="AT74" s="191">
        <f t="shared" si="46"/>
        <v>-0.2350198070961077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G74" s="235"/>
    </row>
    <row r="75" spans="24:57" ht="14.25">
      <c r="X75" s="283"/>
      <c r="Y75" s="286" t="s">
        <v>170</v>
      </c>
      <c r="Z75" s="65"/>
      <c r="AA75" s="191" t="e">
        <f t="shared" si="43"/>
        <v>#DIV/0!</v>
      </c>
      <c r="AB75" s="191" t="e">
        <f t="shared" si="43"/>
        <v>#DIV/0!</v>
      </c>
      <c r="AC75" s="191" t="e">
        <f t="shared" si="43"/>
        <v>#DIV/0!</v>
      </c>
      <c r="AD75" s="191" t="e">
        <f t="shared" si="43"/>
        <v>#DIV/0!</v>
      </c>
      <c r="AE75" s="191" t="e">
        <f t="shared" si="43"/>
        <v>#DIV/0!</v>
      </c>
      <c r="AF75" s="65"/>
      <c r="AG75" s="191">
        <f>AG9/AF9-1</f>
        <v>0.43609755384344595</v>
      </c>
      <c r="AH75" s="191">
        <f aca="true" t="shared" si="47" ref="AH75:AT75">AH9/AG9-1</f>
        <v>0.3115546367345008</v>
      </c>
      <c r="AI75" s="191">
        <f t="shared" si="47"/>
        <v>0.21903531906119333</v>
      </c>
      <c r="AJ75" s="191">
        <f t="shared" si="47"/>
        <v>0.1822149949191758</v>
      </c>
      <c r="AK75" s="191">
        <f t="shared" si="47"/>
        <v>0.1785776639427854</v>
      </c>
      <c r="AL75" s="191">
        <f t="shared" si="47"/>
        <v>0.1982535638022651</v>
      </c>
      <c r="AM75" s="191">
        <f t="shared" si="47"/>
        <v>0.23211296316091068</v>
      </c>
      <c r="AN75" s="191">
        <f t="shared" si="47"/>
        <v>0.23868654584174043</v>
      </c>
      <c r="AO75" s="191">
        <f t="shared" si="47"/>
        <v>0.25679663374361783</v>
      </c>
      <c r="AP75" s="191">
        <f t="shared" si="47"/>
        <v>0.24072221315402453</v>
      </c>
      <c r="AQ75" s="191">
        <f t="shared" si="47"/>
        <v>0.21000569305572037</v>
      </c>
      <c r="AR75" s="191">
        <f t="shared" si="47"/>
        <v>0.23362457783959067</v>
      </c>
      <c r="AS75" s="191">
        <f t="shared" si="47"/>
        <v>0.15941410982356197</v>
      </c>
      <c r="AT75" s="191">
        <f t="shared" si="47"/>
        <v>0.1635120763227229</v>
      </c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</row>
    <row r="76" spans="24:59" ht="14.25">
      <c r="X76" s="283"/>
      <c r="Y76" s="56" t="s">
        <v>15</v>
      </c>
      <c r="Z76" s="65"/>
      <c r="AA76" s="191" t="e">
        <f t="shared" si="43"/>
        <v>#DIV/0!</v>
      </c>
      <c r="AB76" s="191" t="e">
        <f t="shared" si="43"/>
        <v>#DIV/0!</v>
      </c>
      <c r="AC76" s="191" t="e">
        <f t="shared" si="43"/>
        <v>#DIV/0!</v>
      </c>
      <c r="AD76" s="191" t="e">
        <f t="shared" si="43"/>
        <v>#DIV/0!</v>
      </c>
      <c r="AE76" s="191" t="e">
        <f t="shared" si="43"/>
        <v>#DIV/0!</v>
      </c>
      <c r="AF76" s="65"/>
      <c r="AG76" s="191">
        <f>AG10/AF10-1</f>
        <v>-0.08951655746414022</v>
      </c>
      <c r="AH76" s="191">
        <f aca="true" t="shared" si="48" ref="AH76:AT76">AH10/AG10-1</f>
        <v>0.034863366721773925</v>
      </c>
      <c r="AI76" s="191">
        <f t="shared" si="48"/>
        <v>-0.03796457266362829</v>
      </c>
      <c r="AJ76" s="191">
        <f t="shared" si="48"/>
        <v>0.00952380952380949</v>
      </c>
      <c r="AK76" s="191">
        <f t="shared" si="48"/>
        <v>0.06509433962264177</v>
      </c>
      <c r="AL76" s="191">
        <f t="shared" si="48"/>
        <v>-0.06786241511662261</v>
      </c>
      <c r="AM76" s="191">
        <f t="shared" si="48"/>
        <v>0.08825998131225954</v>
      </c>
      <c r="AN76" s="191">
        <f t="shared" si="48"/>
        <v>0.48829966819954596</v>
      </c>
      <c r="AO76" s="191">
        <f t="shared" si="48"/>
        <v>-0.09350738241908685</v>
      </c>
      <c r="AP76" s="191">
        <f t="shared" si="48"/>
        <v>-0.3952775950036135</v>
      </c>
      <c r="AQ76" s="191">
        <f t="shared" si="48"/>
        <v>-0.1486568442081978</v>
      </c>
      <c r="AR76" s="191">
        <f t="shared" si="48"/>
        <v>0.0206587328193093</v>
      </c>
      <c r="AS76" s="191">
        <f t="shared" si="48"/>
        <v>-0.09557827318635304</v>
      </c>
      <c r="AT76" s="191">
        <f t="shared" si="48"/>
        <v>0.013277951790821252</v>
      </c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G76" s="235"/>
    </row>
    <row r="77" spans="24:59" ht="14.25">
      <c r="X77" s="283"/>
      <c r="Y77" s="66" t="s">
        <v>186</v>
      </c>
      <c r="Z77" s="65"/>
      <c r="AA77" s="315"/>
      <c r="AB77" s="315"/>
      <c r="AC77" s="315"/>
      <c r="AD77" s="315"/>
      <c r="AE77" s="315"/>
      <c r="AF77" s="65"/>
      <c r="AG77" s="368" t="s">
        <v>187</v>
      </c>
      <c r="AH77" s="191">
        <f aca="true" t="shared" si="49" ref="AH77:AT77">AH11/AG11-1</f>
        <v>1.7182817999999997</v>
      </c>
      <c r="AI77" s="191">
        <f t="shared" si="49"/>
        <v>1.7182818000000002</v>
      </c>
      <c r="AJ77" s="191">
        <f t="shared" si="49"/>
        <v>1.0753952226105268</v>
      </c>
      <c r="AK77" s="191">
        <f t="shared" si="49"/>
        <v>0.22852751947016658</v>
      </c>
      <c r="AL77" s="191">
        <f t="shared" si="49"/>
        <v>0.15727548757433207</v>
      </c>
      <c r="AM77" s="191">
        <f t="shared" si="49"/>
        <v>0.11772324366993003</v>
      </c>
      <c r="AN77" s="191">
        <f t="shared" si="49"/>
        <v>0.09290247891141634</v>
      </c>
      <c r="AO77" s="191">
        <f t="shared" si="49"/>
        <v>0.07101670691650419</v>
      </c>
      <c r="AP77" s="191">
        <f t="shared" si="49"/>
        <v>0.049113163061285325</v>
      </c>
      <c r="AQ77" s="191">
        <f t="shared" si="49"/>
        <v>0.01778344205270077</v>
      </c>
      <c r="AR77" s="191">
        <f t="shared" si="49"/>
        <v>0.0346294178737665</v>
      </c>
      <c r="AS77" s="191">
        <f t="shared" si="49"/>
        <v>0.01782425703989654</v>
      </c>
      <c r="AT77" s="191">
        <f t="shared" si="49"/>
        <v>0.030959427493832736</v>
      </c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G77" s="235"/>
    </row>
    <row r="78" spans="24:59" ht="14.25">
      <c r="X78" s="283"/>
      <c r="Y78" s="66" t="s">
        <v>171</v>
      </c>
      <c r="Z78" s="65"/>
      <c r="AA78" s="315" t="e">
        <f aca="true" t="shared" si="50" ref="AA78:AE88">AA34/$Z34-1</f>
        <v>#DIV/0!</v>
      </c>
      <c r="AB78" s="315" t="e">
        <f t="shared" si="50"/>
        <v>#DIV/0!</v>
      </c>
      <c r="AC78" s="315" t="e">
        <f t="shared" si="50"/>
        <v>#DIV/0!</v>
      </c>
      <c r="AD78" s="315" t="e">
        <f t="shared" si="50"/>
        <v>#DIV/0!</v>
      </c>
      <c r="AE78" s="315" t="e">
        <f t="shared" si="50"/>
        <v>#DIV/0!</v>
      </c>
      <c r="AF78" s="65"/>
      <c r="AG78" s="315">
        <f aca="true" t="shared" si="51" ref="AG78:AT89">AG12/AF12-1</f>
        <v>0.5261904761904761</v>
      </c>
      <c r="AH78" s="315">
        <f t="shared" si="51"/>
        <v>0.2708580343213729</v>
      </c>
      <c r="AI78" s="315">
        <f t="shared" si="51"/>
        <v>0.0808966143723453</v>
      </c>
      <c r="AJ78" s="315">
        <f t="shared" si="51"/>
        <v>-0.01794394221596296</v>
      </c>
      <c r="AK78" s="315">
        <f t="shared" si="51"/>
        <v>0.00854380608751959</v>
      </c>
      <c r="AL78" s="315">
        <f t="shared" si="51"/>
        <v>-0.053200538677108056</v>
      </c>
      <c r="AM78" s="315">
        <f t="shared" si="51"/>
        <v>-0.00013005102919205758</v>
      </c>
      <c r="AN78" s="315">
        <f t="shared" si="51"/>
        <v>-0.03577800197002612</v>
      </c>
      <c r="AO78" s="315">
        <f t="shared" si="51"/>
        <v>-0.16916697620180476</v>
      </c>
      <c r="AP78" s="315">
        <f t="shared" si="51"/>
        <v>-0.2687335255603288</v>
      </c>
      <c r="AQ78" s="315">
        <f t="shared" si="51"/>
        <v>-0.327578682450658</v>
      </c>
      <c r="AR78" s="315">
        <f t="shared" si="51"/>
        <v>-0.1960491820494602</v>
      </c>
      <c r="AS78" s="315">
        <f t="shared" si="51"/>
        <v>0.04682927162220252</v>
      </c>
      <c r="AT78" s="315">
        <f t="shared" si="51"/>
        <v>-0.09026627065941495</v>
      </c>
      <c r="AU78" s="165"/>
      <c r="AV78" s="165"/>
      <c r="AW78" s="165"/>
      <c r="AX78" s="165"/>
      <c r="AY78" s="165"/>
      <c r="AZ78" s="165"/>
      <c r="BA78" s="165"/>
      <c r="BB78" s="165"/>
      <c r="BC78" s="165"/>
      <c r="BD78" s="165"/>
      <c r="BE78" s="165"/>
      <c r="BG78" s="235"/>
    </row>
    <row r="79" spans="24:60" ht="14.25">
      <c r="X79" s="283"/>
      <c r="Y79" s="66" t="s">
        <v>172</v>
      </c>
      <c r="Z79" s="65"/>
      <c r="AA79" s="315" t="e">
        <f t="shared" si="50"/>
        <v>#DIV/0!</v>
      </c>
      <c r="AB79" s="315" t="e">
        <f t="shared" si="50"/>
        <v>#DIV/0!</v>
      </c>
      <c r="AC79" s="315" t="e">
        <f t="shared" si="50"/>
        <v>#DIV/0!</v>
      </c>
      <c r="AD79" s="315" t="e">
        <f t="shared" si="50"/>
        <v>#DIV/0!</v>
      </c>
      <c r="AE79" s="315" t="e">
        <f t="shared" si="50"/>
        <v>#DIV/0!</v>
      </c>
      <c r="AF79" s="65"/>
      <c r="AG79" s="315">
        <f t="shared" si="51"/>
        <v>-0.03593924144522609</v>
      </c>
      <c r="AH79" s="315">
        <f t="shared" si="51"/>
        <v>0.12011605525015279</v>
      </c>
      <c r="AI79" s="315">
        <f t="shared" si="51"/>
        <v>-0.060067001517263185</v>
      </c>
      <c r="AJ79" s="315">
        <f t="shared" si="51"/>
        <v>0.0351877172937185</v>
      </c>
      <c r="AK79" s="315">
        <f t="shared" si="51"/>
        <v>0.0464255159234761</v>
      </c>
      <c r="AL79" s="315">
        <f t="shared" si="51"/>
        <v>-0.2241316384886034</v>
      </c>
      <c r="AM79" s="315">
        <f t="shared" si="51"/>
        <v>-0.017732160678917697</v>
      </c>
      <c r="AN79" s="315">
        <f t="shared" si="51"/>
        <v>-0.03188383677816209</v>
      </c>
      <c r="AO79" s="315">
        <f t="shared" si="51"/>
        <v>0.13577710561366274</v>
      </c>
      <c r="AP79" s="315">
        <f t="shared" si="51"/>
        <v>-0.030320158465462876</v>
      </c>
      <c r="AQ79" s="315">
        <f t="shared" si="51"/>
        <v>0.08878699651744992</v>
      </c>
      <c r="AR79" s="315">
        <f t="shared" si="51"/>
        <v>0.07095572249888593</v>
      </c>
      <c r="AS79" s="315">
        <f t="shared" si="51"/>
        <v>-0.1143591266642302</v>
      </c>
      <c r="AT79" s="315">
        <f t="shared" si="51"/>
        <v>-0.29479110734119707</v>
      </c>
      <c r="AU79" s="165"/>
      <c r="AV79" s="165"/>
      <c r="AW79" s="165"/>
      <c r="AX79" s="165"/>
      <c r="AY79" s="165"/>
      <c r="AZ79" s="165"/>
      <c r="BA79" s="165"/>
      <c r="BB79" s="165"/>
      <c r="BC79" s="165"/>
      <c r="BD79" s="165"/>
      <c r="BE79" s="165"/>
      <c r="BG79" s="235"/>
      <c r="BH79" s="235"/>
    </row>
    <row r="80" spans="24:60" ht="14.25">
      <c r="X80" s="287" t="s">
        <v>173</v>
      </c>
      <c r="Y80" s="288"/>
      <c r="Z80" s="316"/>
      <c r="AA80" s="317" t="e">
        <f t="shared" si="50"/>
        <v>#DIV/0!</v>
      </c>
      <c r="AB80" s="317" t="e">
        <f t="shared" si="50"/>
        <v>#DIV/0!</v>
      </c>
      <c r="AC80" s="317" t="e">
        <f t="shared" si="50"/>
        <v>#DIV/0!</v>
      </c>
      <c r="AD80" s="317" t="e">
        <f t="shared" si="50"/>
        <v>#DIV/0!</v>
      </c>
      <c r="AE80" s="317" t="e">
        <f t="shared" si="50"/>
        <v>#DIV/0!</v>
      </c>
      <c r="AF80" s="316"/>
      <c r="AG80" s="317">
        <f t="shared" si="51"/>
        <v>0.03810656830536252</v>
      </c>
      <c r="AH80" s="317">
        <f t="shared" si="51"/>
        <v>0.0934589157397181</v>
      </c>
      <c r="AI80" s="317">
        <f t="shared" si="51"/>
        <v>-0.17029782314591546</v>
      </c>
      <c r="AJ80" s="317">
        <f t="shared" si="51"/>
        <v>-0.22490068820398246</v>
      </c>
      <c r="AK80" s="317">
        <f t="shared" si="51"/>
        <v>-0.08426783653630843</v>
      </c>
      <c r="AL80" s="317">
        <f t="shared" si="51"/>
        <v>-0.1698804584957191</v>
      </c>
      <c r="AM80" s="317">
        <f t="shared" si="51"/>
        <v>-0.06508131324947031</v>
      </c>
      <c r="AN80" s="317">
        <f t="shared" si="51"/>
        <v>-0.02795991611218418</v>
      </c>
      <c r="AO80" s="317">
        <f t="shared" si="51"/>
        <v>0.04133551842197236</v>
      </c>
      <c r="AP80" s="317">
        <f t="shared" si="51"/>
        <v>-0.06368161101990666</v>
      </c>
      <c r="AQ80" s="317">
        <f t="shared" si="51"/>
        <v>0.04479864388273569</v>
      </c>
      <c r="AR80" s="317">
        <f t="shared" si="51"/>
        <v>-0.12353597157450535</v>
      </c>
      <c r="AS80" s="317">
        <f t="shared" si="51"/>
        <v>-0.2800968967246631</v>
      </c>
      <c r="AT80" s="317">
        <f t="shared" si="51"/>
        <v>-0.29035793914869457</v>
      </c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G80" s="235"/>
      <c r="BH80" s="235"/>
    </row>
    <row r="81" spans="24:57" ht="14.25">
      <c r="X81" s="292"/>
      <c r="Y81" s="286" t="s">
        <v>174</v>
      </c>
      <c r="Z81" s="65"/>
      <c r="AA81" s="315" t="e">
        <f t="shared" si="50"/>
        <v>#DIV/0!</v>
      </c>
      <c r="AB81" s="315" t="e">
        <f t="shared" si="50"/>
        <v>#DIV/0!</v>
      </c>
      <c r="AC81" s="315" t="e">
        <f t="shared" si="50"/>
        <v>#DIV/0!</v>
      </c>
      <c r="AD81" s="315" t="e">
        <f t="shared" si="50"/>
        <v>#DIV/0!</v>
      </c>
      <c r="AE81" s="315" t="e">
        <f t="shared" si="50"/>
        <v>#DIV/0!</v>
      </c>
      <c r="AF81" s="65"/>
      <c r="AG81" s="315">
        <f t="shared" si="51"/>
        <v>-0.05530928486286624</v>
      </c>
      <c r="AH81" s="315">
        <f t="shared" si="51"/>
        <v>-0.09783114315618124</v>
      </c>
      <c r="AI81" s="315">
        <f t="shared" si="51"/>
        <v>-0.16884958359612723</v>
      </c>
      <c r="AJ81" s="315">
        <f t="shared" si="51"/>
        <v>-0.4104575163398694</v>
      </c>
      <c r="AK81" s="315">
        <f t="shared" si="51"/>
        <v>-0.38930437070164225</v>
      </c>
      <c r="AL81" s="315">
        <f t="shared" si="51"/>
        <v>-0.11567465362216256</v>
      </c>
      <c r="AM81" s="315">
        <f t="shared" si="51"/>
        <v>-0.05675953698356273</v>
      </c>
      <c r="AN81" s="315">
        <f t="shared" si="51"/>
        <v>0.02501426368261539</v>
      </c>
      <c r="AO81" s="315">
        <f t="shared" si="51"/>
        <v>-0.02651896560478706</v>
      </c>
      <c r="AP81" s="315">
        <f t="shared" si="51"/>
        <v>-0.00010607583992394698</v>
      </c>
      <c r="AQ81" s="315">
        <f t="shared" si="51"/>
        <v>0.0014724776025694108</v>
      </c>
      <c r="AR81" s="315">
        <f t="shared" si="51"/>
        <v>-0.008849359871622386</v>
      </c>
      <c r="AS81" s="315">
        <f t="shared" si="51"/>
        <v>-0.001512859304084735</v>
      </c>
      <c r="AT81" s="315">
        <f t="shared" si="51"/>
        <v>-0.2486103639949797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</row>
    <row r="82" spans="24:57" ht="14.25">
      <c r="X82" s="292"/>
      <c r="Y82" s="286" t="s">
        <v>175</v>
      </c>
      <c r="Z82" s="65"/>
      <c r="AA82" s="315" t="e">
        <f t="shared" si="50"/>
        <v>#DIV/0!</v>
      </c>
      <c r="AB82" s="315" t="e">
        <f t="shared" si="50"/>
        <v>#DIV/0!</v>
      </c>
      <c r="AC82" s="315" t="e">
        <f t="shared" si="50"/>
        <v>#DIV/0!</v>
      </c>
      <c r="AD82" s="315" t="e">
        <f t="shared" si="50"/>
        <v>#DIV/0!</v>
      </c>
      <c r="AE82" s="315" t="e">
        <f t="shared" si="50"/>
        <v>#DIV/0!</v>
      </c>
      <c r="AF82" s="65"/>
      <c r="AG82" s="315">
        <f t="shared" si="51"/>
        <v>0.3210985121583536</v>
      </c>
      <c r="AH82" s="315">
        <f t="shared" si="51"/>
        <v>0.40583449097043056</v>
      </c>
      <c r="AI82" s="315">
        <f t="shared" si="51"/>
        <v>-0.019268774703557257</v>
      </c>
      <c r="AJ82" s="315">
        <f t="shared" si="51"/>
        <v>-0.08536883771140691</v>
      </c>
      <c r="AK82" s="315">
        <f t="shared" si="51"/>
        <v>0.06933778169457394</v>
      </c>
      <c r="AL82" s="315">
        <f t="shared" si="51"/>
        <v>-0.20338484179543803</v>
      </c>
      <c r="AM82" s="315">
        <f t="shared" si="51"/>
        <v>-0.06713467578052812</v>
      </c>
      <c r="AN82" s="315">
        <f t="shared" si="51"/>
        <v>-0.04388466413181269</v>
      </c>
      <c r="AO82" s="315">
        <f t="shared" si="51"/>
        <v>-0.10227837613918811</v>
      </c>
      <c r="AP82" s="315">
        <f t="shared" si="51"/>
        <v>-0.03386092012366759</v>
      </c>
      <c r="AQ82" s="315">
        <f t="shared" si="51"/>
        <v>0.0497368320501308</v>
      </c>
      <c r="AR82" s="315">
        <f t="shared" si="51"/>
        <v>-0.10933216704468662</v>
      </c>
      <c r="AS82" s="315">
        <f t="shared" si="51"/>
        <v>-0.3310545596651955</v>
      </c>
      <c r="AT82" s="315">
        <f t="shared" si="51"/>
        <v>-0.23734631538755224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</row>
    <row r="83" spans="24:57" ht="14.25">
      <c r="X83" s="292"/>
      <c r="Y83" s="286" t="s">
        <v>176</v>
      </c>
      <c r="Z83" s="65"/>
      <c r="AA83" s="315" t="e">
        <f t="shared" si="50"/>
        <v>#DIV/0!</v>
      </c>
      <c r="AB83" s="315" t="e">
        <f t="shared" si="50"/>
        <v>#DIV/0!</v>
      </c>
      <c r="AC83" s="315" t="e">
        <f t="shared" si="50"/>
        <v>#DIV/0!</v>
      </c>
      <c r="AD83" s="315" t="e">
        <f t="shared" si="50"/>
        <v>#DIV/0!</v>
      </c>
      <c r="AE83" s="315" t="e">
        <f t="shared" si="50"/>
        <v>#DIV/0!</v>
      </c>
      <c r="AF83" s="65"/>
      <c r="AG83" s="315">
        <f t="shared" si="51"/>
        <v>-0.02194102742228554</v>
      </c>
      <c r="AH83" s="315">
        <f t="shared" si="51"/>
        <v>-0.00393409504554143</v>
      </c>
      <c r="AI83" s="315">
        <f t="shared" si="51"/>
        <v>-0.2808594102654387</v>
      </c>
      <c r="AJ83" s="315">
        <f t="shared" si="51"/>
        <v>-0.4370917859795821</v>
      </c>
      <c r="AK83" s="315">
        <f t="shared" si="51"/>
        <v>-0.380965738615067</v>
      </c>
      <c r="AL83" s="315">
        <f t="shared" si="51"/>
        <v>-0.006041643634385974</v>
      </c>
      <c r="AM83" s="315">
        <f t="shared" si="51"/>
        <v>-0.19563845011074998</v>
      </c>
      <c r="AN83" s="315">
        <f t="shared" si="51"/>
        <v>-0.06837388723594906</v>
      </c>
      <c r="AO83" s="315">
        <f t="shared" si="51"/>
        <v>0.0818662661010392</v>
      </c>
      <c r="AP83" s="315">
        <f t="shared" si="51"/>
        <v>0.133816829377311</v>
      </c>
      <c r="AQ83" s="315">
        <f t="shared" si="51"/>
        <v>-0.009403610319330569</v>
      </c>
      <c r="AR83" s="315">
        <f t="shared" si="51"/>
        <v>-0.14944398484337318</v>
      </c>
      <c r="AS83" s="315">
        <f t="shared" si="51"/>
        <v>-0.31509910508614725</v>
      </c>
      <c r="AT83" s="315">
        <f t="shared" si="51"/>
        <v>-0.13268491796409332</v>
      </c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</row>
    <row r="84" spans="24:57" ht="14.25">
      <c r="X84" s="293"/>
      <c r="Y84" s="286" t="s">
        <v>177</v>
      </c>
      <c r="Z84" s="65"/>
      <c r="AA84" s="315" t="e">
        <f t="shared" si="50"/>
        <v>#DIV/0!</v>
      </c>
      <c r="AB84" s="315" t="e">
        <f t="shared" si="50"/>
        <v>#DIV/0!</v>
      </c>
      <c r="AC84" s="315" t="e">
        <f t="shared" si="50"/>
        <v>#DIV/0!</v>
      </c>
      <c r="AD84" s="315" t="e">
        <f t="shared" si="50"/>
        <v>#DIV/0!</v>
      </c>
      <c r="AE84" s="315" t="e">
        <f t="shared" si="50"/>
        <v>#DIV/0!</v>
      </c>
      <c r="AF84" s="65"/>
      <c r="AG84" s="315">
        <f t="shared" si="51"/>
        <v>0.16752954645977325</v>
      </c>
      <c r="AH84" s="315">
        <f t="shared" si="51"/>
        <v>0.27745761583960027</v>
      </c>
      <c r="AI84" s="315">
        <f t="shared" si="51"/>
        <v>0.019791144208720413</v>
      </c>
      <c r="AJ84" s="315">
        <f t="shared" si="51"/>
        <v>0.05552015386706399</v>
      </c>
      <c r="AK84" s="315">
        <f t="shared" si="51"/>
        <v>0.11672788153977254</v>
      </c>
      <c r="AL84" s="315">
        <f t="shared" si="51"/>
        <v>-0.23479905422057878</v>
      </c>
      <c r="AM84" s="315">
        <f t="shared" si="51"/>
        <v>0.010783743331856721</v>
      </c>
      <c r="AN84" s="315">
        <f t="shared" si="51"/>
        <v>-0.005882820017392931</v>
      </c>
      <c r="AO84" s="315">
        <f t="shared" si="51"/>
        <v>0.05611588866303885</v>
      </c>
      <c r="AP84" s="315">
        <f t="shared" si="51"/>
        <v>-0.1566463480706004</v>
      </c>
      <c r="AQ84" s="315">
        <f t="shared" si="51"/>
        <v>0.07603493111239512</v>
      </c>
      <c r="AR84" s="315">
        <f t="shared" si="51"/>
        <v>-0.11280786504516471</v>
      </c>
      <c r="AS84" s="315">
        <f t="shared" si="51"/>
        <v>-0.2520619215606251</v>
      </c>
      <c r="AT84" s="315">
        <f t="shared" si="51"/>
        <v>-0.3762190495454061</v>
      </c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</row>
    <row r="85" spans="24:57" ht="14.25">
      <c r="X85" s="294" t="s">
        <v>178</v>
      </c>
      <c r="Y85" s="295"/>
      <c r="Z85" s="318"/>
      <c r="AA85" s="319" t="e">
        <f t="shared" si="50"/>
        <v>#DIV/0!</v>
      </c>
      <c r="AB85" s="319" t="e">
        <f t="shared" si="50"/>
        <v>#DIV/0!</v>
      </c>
      <c r="AC85" s="319" t="e">
        <f t="shared" si="50"/>
        <v>#DIV/0!</v>
      </c>
      <c r="AD85" s="319" t="e">
        <f t="shared" si="50"/>
        <v>#DIV/0!</v>
      </c>
      <c r="AE85" s="319" t="e">
        <f t="shared" si="50"/>
        <v>#DIV/0!</v>
      </c>
      <c r="AF85" s="318"/>
      <c r="AG85" s="319">
        <f t="shared" si="51"/>
        <v>0.03383537911597645</v>
      </c>
      <c r="AH85" s="319">
        <f t="shared" si="51"/>
        <v>-0.14469254954881794</v>
      </c>
      <c r="AI85" s="319">
        <f t="shared" si="51"/>
        <v>-0.09161192691857334</v>
      </c>
      <c r="AJ85" s="319">
        <f t="shared" si="51"/>
        <v>-0.3166575153318747</v>
      </c>
      <c r="AK85" s="319">
        <f t="shared" si="51"/>
        <v>-0.22786822862483036</v>
      </c>
      <c r="AL85" s="319">
        <f t="shared" si="51"/>
        <v>-0.1705610340009659</v>
      </c>
      <c r="AM85" s="319">
        <f t="shared" si="51"/>
        <v>-0.06422153559340249</v>
      </c>
      <c r="AN85" s="319">
        <f t="shared" si="51"/>
        <v>-0.05835444466284567</v>
      </c>
      <c r="AO85" s="319">
        <f t="shared" si="51"/>
        <v>-0.030078104303795206</v>
      </c>
      <c r="AP85" s="319">
        <f t="shared" si="51"/>
        <v>-0.05650491783453526</v>
      </c>
      <c r="AQ85" s="319">
        <f t="shared" si="51"/>
        <v>0.021404656117411935</v>
      </c>
      <c r="AR85" s="319">
        <f t="shared" si="51"/>
        <v>-0.10250832545560962</v>
      </c>
      <c r="AS85" s="319">
        <f t="shared" si="51"/>
        <v>-0.14662344061085553</v>
      </c>
      <c r="AT85" s="319">
        <f t="shared" si="51"/>
        <v>-0.5477871997332036</v>
      </c>
      <c r="AU85" s="165"/>
      <c r="AV85" s="165"/>
      <c r="AW85" s="165"/>
      <c r="AX85" s="165"/>
      <c r="AY85" s="165"/>
      <c r="AZ85" s="165"/>
      <c r="BA85" s="165"/>
      <c r="BB85" s="165"/>
      <c r="BC85" s="165"/>
      <c r="BD85" s="165"/>
      <c r="BE85" s="165"/>
    </row>
    <row r="86" spans="24:57" ht="14.25">
      <c r="X86" s="294"/>
      <c r="Y86" s="299" t="s">
        <v>179</v>
      </c>
      <c r="Z86" s="65"/>
      <c r="AA86" s="315" t="e">
        <f t="shared" si="50"/>
        <v>#DIV/0!</v>
      </c>
      <c r="AB86" s="315" t="e">
        <f t="shared" si="50"/>
        <v>#DIV/0!</v>
      </c>
      <c r="AC86" s="315" t="e">
        <f t="shared" si="50"/>
        <v>#DIV/0!</v>
      </c>
      <c r="AD86" s="315" t="e">
        <f t="shared" si="50"/>
        <v>#DIV/0!</v>
      </c>
      <c r="AE86" s="315" t="e">
        <f t="shared" si="50"/>
        <v>#DIV/0!</v>
      </c>
      <c r="AF86" s="65"/>
      <c r="AG86" s="315">
        <f t="shared" si="51"/>
        <v>0.19999999999999996</v>
      </c>
      <c r="AH86" s="315">
        <f t="shared" si="51"/>
        <v>0.33333333333333326</v>
      </c>
      <c r="AI86" s="315">
        <f t="shared" si="51"/>
        <v>1.125</v>
      </c>
      <c r="AJ86" s="315">
        <f t="shared" si="51"/>
        <v>0.588235294117647</v>
      </c>
      <c r="AK86" s="315">
        <f t="shared" si="51"/>
        <v>0.5925925925925928</v>
      </c>
      <c r="AL86" s="315">
        <f t="shared" si="51"/>
        <v>0.11627906976744184</v>
      </c>
      <c r="AM86" s="315">
        <f t="shared" si="51"/>
        <v>-0.02083333333333337</v>
      </c>
      <c r="AN86" s="315">
        <f t="shared" si="51"/>
        <v>0.0019827294578473875</v>
      </c>
      <c r="AO86" s="315">
        <f t="shared" si="51"/>
        <v>-0.012888360227989226</v>
      </c>
      <c r="AP86" s="315">
        <f t="shared" si="51"/>
        <v>0.041664378981135286</v>
      </c>
      <c r="AQ86" s="315">
        <f t="shared" si="51"/>
        <v>-0.05722489460482105</v>
      </c>
      <c r="AR86" s="315">
        <f t="shared" si="51"/>
        <v>-0.0015965773487648383</v>
      </c>
      <c r="AS86" s="315">
        <f t="shared" si="51"/>
        <v>-0.40104209697230075</v>
      </c>
      <c r="AT86" s="315">
        <f t="shared" si="51"/>
        <v>-0.6336996336996337</v>
      </c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</row>
    <row r="87" spans="24:57" ht="14.25">
      <c r="X87" s="294"/>
      <c r="Y87" s="299" t="s">
        <v>180</v>
      </c>
      <c r="Z87" s="65"/>
      <c r="AA87" s="315" t="e">
        <f t="shared" si="50"/>
        <v>#DIV/0!</v>
      </c>
      <c r="AB87" s="315" t="e">
        <f t="shared" si="50"/>
        <v>#DIV/0!</v>
      </c>
      <c r="AC87" s="315" t="e">
        <f t="shared" si="50"/>
        <v>#DIV/0!</v>
      </c>
      <c r="AD87" s="315" t="e">
        <f t="shared" si="50"/>
        <v>#DIV/0!</v>
      </c>
      <c r="AE87" s="315" t="e">
        <f t="shared" si="50"/>
        <v>#DIV/0!</v>
      </c>
      <c r="AF87" s="65"/>
      <c r="AG87" s="315">
        <f t="shared" si="51"/>
        <v>-0.1116751269035533</v>
      </c>
      <c r="AH87" s="315">
        <f t="shared" si="51"/>
        <v>-0.3828571428571429</v>
      </c>
      <c r="AI87" s="315">
        <f t="shared" si="51"/>
        <v>-0.18518518518518523</v>
      </c>
      <c r="AJ87" s="315">
        <f t="shared" si="51"/>
        <v>-0.2727272727272727</v>
      </c>
      <c r="AK87" s="315">
        <f t="shared" si="51"/>
        <v>-0.4375</v>
      </c>
      <c r="AL87" s="315">
        <f t="shared" si="51"/>
        <v>-0.08333333333333326</v>
      </c>
      <c r="AM87" s="315">
        <f t="shared" si="51"/>
        <v>0.09090909090909083</v>
      </c>
      <c r="AN87" s="315">
        <f t="shared" si="51"/>
        <v>-0.05555555555555547</v>
      </c>
      <c r="AO87" s="315">
        <f t="shared" si="51"/>
        <v>-0.05882352941176483</v>
      </c>
      <c r="AP87" s="315">
        <f t="shared" si="51"/>
        <v>0.2749999999999999</v>
      </c>
      <c r="AQ87" s="315">
        <f t="shared" si="51"/>
        <v>0.40122549019607856</v>
      </c>
      <c r="AR87" s="315">
        <f t="shared" si="51"/>
        <v>-0.12261675704040575</v>
      </c>
      <c r="AS87" s="315">
        <f t="shared" si="51"/>
        <v>0.07456140350877183</v>
      </c>
      <c r="AT87" s="315">
        <f t="shared" si="51"/>
        <v>-0.7977736549165121</v>
      </c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</row>
    <row r="88" spans="24:57" ht="14.25">
      <c r="X88" s="294"/>
      <c r="Y88" s="299" t="s">
        <v>172</v>
      </c>
      <c r="Z88" s="65"/>
      <c r="AA88" s="315" t="e">
        <f t="shared" si="50"/>
        <v>#DIV/0!</v>
      </c>
      <c r="AB88" s="315" t="e">
        <f t="shared" si="50"/>
        <v>#DIV/0!</v>
      </c>
      <c r="AC88" s="315" t="e">
        <f t="shared" si="50"/>
        <v>#DIV/0!</v>
      </c>
      <c r="AD88" s="315" t="e">
        <f t="shared" si="50"/>
        <v>#DIV/0!</v>
      </c>
      <c r="AE88" s="315" t="e">
        <f t="shared" si="50"/>
        <v>#DIV/0!</v>
      </c>
      <c r="AF88" s="65"/>
      <c r="AG88" s="315">
        <f t="shared" si="51"/>
        <v>0.2683461783716121</v>
      </c>
      <c r="AH88" s="315">
        <f t="shared" si="51"/>
        <v>0.23339479880357006</v>
      </c>
      <c r="AI88" s="315">
        <f t="shared" si="51"/>
        <v>0.057125294621290124</v>
      </c>
      <c r="AJ88" s="315">
        <f t="shared" si="51"/>
        <v>0.0949151610694412</v>
      </c>
      <c r="AK88" s="315">
        <f t="shared" si="51"/>
        <v>0.10112290588666695</v>
      </c>
      <c r="AL88" s="315">
        <f t="shared" si="51"/>
        <v>-0.19987252997928007</v>
      </c>
      <c r="AM88" s="315">
        <f t="shared" si="51"/>
        <v>0.055568343382663477</v>
      </c>
      <c r="AN88" s="315">
        <f t="shared" si="51"/>
        <v>-0.016446352832214073</v>
      </c>
      <c r="AO88" s="315">
        <f t="shared" si="51"/>
        <v>0.06143522721203887</v>
      </c>
      <c r="AP88" s="315">
        <f t="shared" si="51"/>
        <v>-0.12674449779821417</v>
      </c>
      <c r="AQ88" s="315">
        <f t="shared" si="51"/>
        <v>-0.16903341039386888</v>
      </c>
      <c r="AR88" s="315">
        <f t="shared" si="51"/>
        <v>-0.16872831797029864</v>
      </c>
      <c r="AS88" s="315">
        <f t="shared" si="51"/>
        <v>-0.20420010272813738</v>
      </c>
      <c r="AT88" s="315">
        <f t="shared" si="51"/>
        <v>-0.33018256613182084</v>
      </c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</row>
    <row r="89" spans="24:57" ht="15" thickBot="1">
      <c r="X89" s="300"/>
      <c r="Y89" s="57" t="s">
        <v>181</v>
      </c>
      <c r="Z89" s="78"/>
      <c r="AA89" s="320" t="e">
        <f aca="true" t="shared" si="52" ref="AA89:AE90">AA45/$Z45-1</f>
        <v>#DIV/0!</v>
      </c>
      <c r="AB89" s="320" t="e">
        <f t="shared" si="52"/>
        <v>#DIV/0!</v>
      </c>
      <c r="AC89" s="320" t="e">
        <f t="shared" si="52"/>
        <v>#DIV/0!</v>
      </c>
      <c r="AD89" s="320" t="e">
        <f t="shared" si="52"/>
        <v>#DIV/0!</v>
      </c>
      <c r="AE89" s="320" t="e">
        <f t="shared" si="52"/>
        <v>#DIV/0!</v>
      </c>
      <c r="AF89" s="78"/>
      <c r="AG89" s="320">
        <f t="shared" si="51"/>
        <v>0.07023411371237454</v>
      </c>
      <c r="AH89" s="320">
        <f t="shared" si="51"/>
        <v>-0.11189123376623378</v>
      </c>
      <c r="AI89" s="320">
        <f t="shared" si="51"/>
        <v>-0.11586619750491245</v>
      </c>
      <c r="AJ89" s="320">
        <f t="shared" si="51"/>
        <v>-0.44946894525959646</v>
      </c>
      <c r="AK89" s="320">
        <f t="shared" si="51"/>
        <v>-0.400933226407279</v>
      </c>
      <c r="AL89" s="320">
        <f t="shared" si="51"/>
        <v>-0.2701901923562404</v>
      </c>
      <c r="AM89" s="320">
        <f t="shared" si="51"/>
        <v>-0.2384438072194116</v>
      </c>
      <c r="AN89" s="320">
        <f t="shared" si="51"/>
        <v>-0.1467423941217627</v>
      </c>
      <c r="AO89" s="320">
        <f t="shared" si="51"/>
        <v>-0.14557424967713772</v>
      </c>
      <c r="AP89" s="320">
        <f t="shared" si="51"/>
        <v>-0.23713324686316495</v>
      </c>
      <c r="AQ89" s="320">
        <f t="shared" si="51"/>
        <v>0.0750741134755546</v>
      </c>
      <c r="AR89" s="320">
        <f t="shared" si="51"/>
        <v>-0.0899619886390165</v>
      </c>
      <c r="AS89" s="320">
        <f t="shared" si="51"/>
        <v>-0.058918651390290955</v>
      </c>
      <c r="AT89" s="320">
        <f t="shared" si="51"/>
        <v>-0.35099532290394797</v>
      </c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</row>
    <row r="90" spans="2:61" ht="15" thickTop="1">
      <c r="B90" s="1" t="s">
        <v>182</v>
      </c>
      <c r="X90" s="302" t="s">
        <v>185</v>
      </c>
      <c r="Y90" s="303"/>
      <c r="Z90" s="321"/>
      <c r="AA90" s="322" t="e">
        <f t="shared" si="52"/>
        <v>#DIV/0!</v>
      </c>
      <c r="AB90" s="322" t="e">
        <f t="shared" si="52"/>
        <v>#DIV/0!</v>
      </c>
      <c r="AC90" s="322" t="e">
        <f t="shared" si="52"/>
        <v>#DIV/0!</v>
      </c>
      <c r="AD90" s="322" t="e">
        <f t="shared" si="52"/>
        <v>#DIV/0!</v>
      </c>
      <c r="AE90" s="322" t="e">
        <f t="shared" si="52"/>
        <v>#DIV/0!</v>
      </c>
      <c r="AF90" s="321"/>
      <c r="AG90" s="322">
        <f aca="true" t="shared" si="53" ref="AG90:AQ90">AG24/AF24-1</f>
        <v>0.014818281528985233</v>
      </c>
      <c r="AH90" s="322">
        <f t="shared" si="53"/>
        <v>-0.022148835217130514</v>
      </c>
      <c r="AI90" s="322">
        <f t="shared" si="53"/>
        <v>-0.0903887074830898</v>
      </c>
      <c r="AJ90" s="322">
        <f t="shared" si="53"/>
        <v>-0.14664656086081618</v>
      </c>
      <c r="AK90" s="322">
        <f t="shared" si="53"/>
        <v>-0.10422497266219999</v>
      </c>
      <c r="AL90" s="322">
        <f t="shared" si="53"/>
        <v>-0.15420653102706638</v>
      </c>
      <c r="AM90" s="322">
        <f t="shared" si="53"/>
        <v>-0.11228522534957164</v>
      </c>
      <c r="AN90" s="322">
        <f t="shared" si="53"/>
        <v>-0.017385275909930553</v>
      </c>
      <c r="AO90" s="322">
        <f t="shared" si="53"/>
        <v>-0.11720307834470733</v>
      </c>
      <c r="AP90" s="322">
        <f t="shared" si="53"/>
        <v>-0.0324448873468014</v>
      </c>
      <c r="AQ90" s="322">
        <f t="shared" si="53"/>
        <v>0.07116875844413362</v>
      </c>
      <c r="AR90" s="322">
        <f>AR24/AQ24-1</f>
        <v>0.005418103801601015</v>
      </c>
      <c r="AS90" s="322">
        <f>AS24/AR24-1</f>
        <v>-0.017559602289916598</v>
      </c>
      <c r="AT90" s="322">
        <f>AT24/AS24-1</f>
        <v>-0.07747335472359718</v>
      </c>
      <c r="AU90" s="87">
        <f aca="true" t="shared" si="54" ref="AU90:BE90">SUM(AU72:AU89)</f>
        <v>0</v>
      </c>
      <c r="AV90" s="87">
        <f t="shared" si="54"/>
        <v>0</v>
      </c>
      <c r="AW90" s="87">
        <f t="shared" si="54"/>
        <v>0</v>
      </c>
      <c r="AX90" s="87">
        <f t="shared" si="54"/>
        <v>0</v>
      </c>
      <c r="AY90" s="87">
        <f t="shared" si="54"/>
        <v>0</v>
      </c>
      <c r="AZ90" s="87">
        <f t="shared" si="54"/>
        <v>0</v>
      </c>
      <c r="BA90" s="87">
        <f t="shared" si="54"/>
        <v>0</v>
      </c>
      <c r="BB90" s="87">
        <f t="shared" si="54"/>
        <v>0</v>
      </c>
      <c r="BC90" s="87">
        <f t="shared" si="54"/>
        <v>0</v>
      </c>
      <c r="BD90" s="87">
        <f t="shared" si="54"/>
        <v>0</v>
      </c>
      <c r="BE90" s="87">
        <f t="shared" si="54"/>
        <v>0</v>
      </c>
      <c r="BG90" s="235"/>
      <c r="BH90" s="235"/>
      <c r="BI90" s="2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3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9.00390625" style="269" customWidth="1"/>
    <col min="2" max="2" width="8.125" style="269" customWidth="1"/>
    <col min="3" max="3" width="18.75390625" style="269" customWidth="1"/>
    <col min="4" max="4" width="8.75390625" style="269" customWidth="1"/>
    <col min="5" max="5" width="9.00390625" style="269" customWidth="1"/>
    <col min="6" max="6" width="11.625" style="269" customWidth="1"/>
    <col min="7" max="16384" width="9.00390625" style="269" customWidth="1"/>
  </cols>
  <sheetData>
    <row r="3" ht="13.5">
      <c r="B3" s="269" t="s">
        <v>136</v>
      </c>
    </row>
    <row r="4" spans="2:6" ht="15.75">
      <c r="B4" s="270" t="s">
        <v>137</v>
      </c>
      <c r="C4" s="271" t="s">
        <v>138</v>
      </c>
      <c r="D4" s="272" t="s">
        <v>139</v>
      </c>
      <c r="E4" s="272" t="s">
        <v>140</v>
      </c>
      <c r="F4" s="272" t="s">
        <v>141</v>
      </c>
    </row>
    <row r="5" spans="2:6" ht="15.75">
      <c r="B5" s="270" t="s">
        <v>142</v>
      </c>
      <c r="C5" s="271" t="s">
        <v>143</v>
      </c>
      <c r="D5" s="272" t="s">
        <v>144</v>
      </c>
      <c r="E5" s="272" t="s">
        <v>145</v>
      </c>
      <c r="F5" s="272" t="s">
        <v>146</v>
      </c>
    </row>
    <row r="6" spans="2:6" ht="15.75">
      <c r="B6" s="270" t="s">
        <v>147</v>
      </c>
      <c r="C6" s="271" t="s">
        <v>148</v>
      </c>
      <c r="D6" s="272" t="s">
        <v>149</v>
      </c>
      <c r="E6" s="272" t="s">
        <v>150</v>
      </c>
      <c r="F6" s="272" t="s">
        <v>151</v>
      </c>
    </row>
    <row r="7" spans="2:6" ht="15.75">
      <c r="B7" s="270" t="s">
        <v>152</v>
      </c>
      <c r="C7" s="271" t="s">
        <v>153</v>
      </c>
      <c r="D7" s="272" t="s">
        <v>154</v>
      </c>
      <c r="E7" s="272" t="s">
        <v>155</v>
      </c>
      <c r="F7" s="272" t="s">
        <v>155</v>
      </c>
    </row>
    <row r="8" spans="2:6" ht="13.5">
      <c r="B8" s="270" t="s">
        <v>156</v>
      </c>
      <c r="C8" s="273" t="s">
        <v>157</v>
      </c>
      <c r="D8" s="272" t="s">
        <v>157</v>
      </c>
      <c r="E8" s="272" t="s">
        <v>155</v>
      </c>
      <c r="F8" s="272" t="s">
        <v>155</v>
      </c>
    </row>
    <row r="11" ht="13.5">
      <c r="B11" s="274" t="s">
        <v>158</v>
      </c>
    </row>
    <row r="12" spans="2:3" ht="13.5">
      <c r="B12" s="275" t="s">
        <v>159</v>
      </c>
      <c r="C12" s="276">
        <v>1</v>
      </c>
    </row>
    <row r="13" spans="2:3" ht="13.5">
      <c r="B13" s="275" t="s">
        <v>20</v>
      </c>
      <c r="C13" s="276">
        <v>21</v>
      </c>
    </row>
    <row r="14" spans="2:3" ht="13.5">
      <c r="B14" s="275" t="s">
        <v>22</v>
      </c>
      <c r="C14" s="276">
        <v>310</v>
      </c>
    </row>
    <row r="15" spans="2:3" ht="13.5">
      <c r="B15" s="277" t="s">
        <v>166</v>
      </c>
      <c r="C15" s="272" t="s">
        <v>160</v>
      </c>
    </row>
    <row r="16" spans="2:3" ht="13.5">
      <c r="B16" s="277" t="s">
        <v>167</v>
      </c>
      <c r="C16" s="272" t="s">
        <v>161</v>
      </c>
    </row>
    <row r="17" spans="2:3" ht="13.5">
      <c r="B17" s="275" t="s">
        <v>162</v>
      </c>
      <c r="C17" s="276">
        <v>23900</v>
      </c>
    </row>
    <row r="18" ht="13.5">
      <c r="B18" s="269" t="s">
        <v>163</v>
      </c>
    </row>
    <row r="21" ht="13.5">
      <c r="B21" s="274" t="s">
        <v>164</v>
      </c>
    </row>
    <row r="22" ht="13.5">
      <c r="B22" s="269" t="s">
        <v>165</v>
      </c>
    </row>
    <row r="23" ht="13.5">
      <c r="B23" s="269" t="s">
        <v>215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U1:CA37"/>
  <sheetViews>
    <sheetView zoomScale="80" zoomScaleNormal="80" zoomScaleSheetLayoutView="70" zoomScalePageLayoutView="0" workbookViewId="0" topLeftCell="A1">
      <pane xSplit="26" ySplit="5" topLeftCell="AA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Y44" sqref="Y44"/>
    </sheetView>
  </sheetViews>
  <sheetFormatPr defaultColWidth="9.00390625" defaultRowHeight="13.5"/>
  <cols>
    <col min="1" max="1" width="1.625" style="18" customWidth="1"/>
    <col min="2" max="19" width="1.625" style="18" hidden="1" customWidth="1"/>
    <col min="20" max="20" width="1.625" style="18" customWidth="1"/>
    <col min="21" max="21" width="15.625" style="1" hidden="1" customWidth="1"/>
    <col min="22" max="22" width="15.625" style="33" hidden="1" customWidth="1"/>
    <col min="23" max="23" width="10.875" style="33" hidden="1" customWidth="1"/>
    <col min="24" max="24" width="26.625" style="1" customWidth="1"/>
    <col min="25" max="25" width="11.875" style="33" customWidth="1"/>
    <col min="26" max="26" width="9.75390625" style="33" customWidth="1"/>
    <col min="27" max="42" width="9.75390625" style="18" customWidth="1"/>
    <col min="43" max="43" width="9.375" style="18" bestFit="1" customWidth="1"/>
    <col min="44" max="45" width="10.75390625" style="18" customWidth="1"/>
    <col min="46" max="46" width="11.375" style="18" customWidth="1"/>
    <col min="47" max="56" width="8.625" style="18" hidden="1" customWidth="1"/>
    <col min="57" max="57" width="0.875" style="18" hidden="1" customWidth="1"/>
    <col min="58" max="59" width="8.625" style="18" customWidth="1"/>
    <col min="60" max="60" width="14.00390625" style="18" bestFit="1" customWidth="1"/>
    <col min="61" max="61" width="7.50390625" style="18" customWidth="1"/>
    <col min="62" max="66" width="9.00390625" style="18" customWidth="1"/>
    <col min="67" max="78" width="13.75390625" style="18" bestFit="1" customWidth="1"/>
    <col min="79" max="79" width="13.375" style="18" bestFit="1" customWidth="1"/>
    <col min="80" max="16384" width="9.00390625" style="18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103</v>
      </c>
      <c r="V3" s="2"/>
      <c r="W3" s="2"/>
      <c r="X3" s="168" t="s">
        <v>104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157"/>
      <c r="AM4" s="4"/>
      <c r="AN4" s="221"/>
      <c r="AP4" s="267"/>
      <c r="AQ4" s="267"/>
      <c r="AR4" s="221"/>
      <c r="AT4" s="221" t="s">
        <v>105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106</v>
      </c>
      <c r="V5" s="6" t="s">
        <v>17</v>
      </c>
      <c r="W5" s="7" t="s">
        <v>107</v>
      </c>
      <c r="X5" s="394"/>
      <c r="Y5" s="395" t="s">
        <v>17</v>
      </c>
      <c r="Z5" s="396" t="s">
        <v>19</v>
      </c>
      <c r="AA5" s="397">
        <v>1990</v>
      </c>
      <c r="AB5" s="397">
        <v>1991</v>
      </c>
      <c r="AC5" s="397">
        <v>1992</v>
      </c>
      <c r="AD5" s="397">
        <v>1993</v>
      </c>
      <c r="AE5" s="397">
        <v>1994</v>
      </c>
      <c r="AF5" s="397">
        <v>1995</v>
      </c>
      <c r="AG5" s="397">
        <v>1996</v>
      </c>
      <c r="AH5" s="397">
        <v>1997</v>
      </c>
      <c r="AI5" s="397">
        <v>1998</v>
      </c>
      <c r="AJ5" s="398">
        <v>1999</v>
      </c>
      <c r="AK5" s="398">
        <v>2000</v>
      </c>
      <c r="AL5" s="398">
        <f aca="true" t="shared" si="0" ref="AL5:BE5">AK5+1</f>
        <v>2001</v>
      </c>
      <c r="AM5" s="398">
        <f t="shared" si="0"/>
        <v>2002</v>
      </c>
      <c r="AN5" s="397">
        <f t="shared" si="0"/>
        <v>2003</v>
      </c>
      <c r="AO5" s="397">
        <f t="shared" si="0"/>
        <v>2004</v>
      </c>
      <c r="AP5" s="399">
        <f t="shared" si="0"/>
        <v>2005</v>
      </c>
      <c r="AQ5" s="397">
        <f t="shared" si="0"/>
        <v>2006</v>
      </c>
      <c r="AR5" s="397">
        <f t="shared" si="0"/>
        <v>2007</v>
      </c>
      <c r="AS5" s="407">
        <v>2008</v>
      </c>
      <c r="AT5" s="407" t="s">
        <v>201</v>
      </c>
      <c r="AU5" s="8" t="e">
        <f t="shared" si="0"/>
        <v>#VALUE!</v>
      </c>
      <c r="AV5" s="8" t="e">
        <f t="shared" si="0"/>
        <v>#VALUE!</v>
      </c>
      <c r="AW5" s="8" t="e">
        <f t="shared" si="0"/>
        <v>#VALUE!</v>
      </c>
      <c r="AX5" s="8" t="e">
        <f t="shared" si="0"/>
        <v>#VALUE!</v>
      </c>
      <c r="AY5" s="8" t="e">
        <f t="shared" si="0"/>
        <v>#VALUE!</v>
      </c>
      <c r="AZ5" s="8" t="e">
        <f t="shared" si="0"/>
        <v>#VALUE!</v>
      </c>
      <c r="BA5" s="8" t="e">
        <f t="shared" si="0"/>
        <v>#VALUE!</v>
      </c>
      <c r="BB5" s="8" t="e">
        <f t="shared" si="0"/>
        <v>#VALUE!</v>
      </c>
      <c r="BC5" s="8" t="e">
        <f t="shared" si="0"/>
        <v>#VALUE!</v>
      </c>
      <c r="BD5" s="9" t="e">
        <f t="shared" si="0"/>
        <v>#VALUE!</v>
      </c>
      <c r="BE5" s="10" t="e">
        <f t="shared" si="0"/>
        <v>#VALUE!</v>
      </c>
      <c r="BF5" s="11"/>
      <c r="BG5" s="11"/>
      <c r="BH5" s="11"/>
      <c r="BI5" s="11"/>
    </row>
    <row r="6" spans="21:61" ht="39.75" customHeight="1">
      <c r="U6" s="12" t="s">
        <v>108</v>
      </c>
      <c r="V6" s="13">
        <v>1</v>
      </c>
      <c r="W6" s="14">
        <f>$AA6</f>
        <v>1143.431838688022</v>
      </c>
      <c r="X6" s="151" t="s">
        <v>78</v>
      </c>
      <c r="Y6" s="152">
        <v>1</v>
      </c>
      <c r="Z6" s="258">
        <v>1144.129508797115</v>
      </c>
      <c r="AA6" s="245">
        <v>1143.431838688022</v>
      </c>
      <c r="AB6" s="245">
        <v>1152.8154700322884</v>
      </c>
      <c r="AC6" s="245">
        <v>1160.9374471773015</v>
      </c>
      <c r="AD6" s="245">
        <v>1153.5681691497512</v>
      </c>
      <c r="AE6" s="245">
        <v>1213.3869271370404</v>
      </c>
      <c r="AF6" s="245">
        <v>1226.472491494358</v>
      </c>
      <c r="AG6" s="245">
        <v>1238.791931393119</v>
      </c>
      <c r="AH6" s="245">
        <v>1234.6485737102303</v>
      </c>
      <c r="AI6" s="245">
        <v>1198.6410246706348</v>
      </c>
      <c r="AJ6" s="245">
        <v>1233.5540645180192</v>
      </c>
      <c r="AK6" s="245">
        <v>1254.2847208880698</v>
      </c>
      <c r="AL6" s="245">
        <v>1238.2765928477759</v>
      </c>
      <c r="AM6" s="245">
        <v>1276.0253173588276</v>
      </c>
      <c r="AN6" s="245">
        <v>1281.6019982222058</v>
      </c>
      <c r="AO6" s="245">
        <v>1281.4933600850632</v>
      </c>
      <c r="AP6" s="245">
        <v>1285.9664464183147</v>
      </c>
      <c r="AQ6" s="245">
        <v>1266.7055545341586</v>
      </c>
      <c r="AR6" s="245">
        <v>1300.5747387335716</v>
      </c>
      <c r="AS6" s="245">
        <v>1214.6824574093164</v>
      </c>
      <c r="AT6" s="245">
        <v>1144.506432393046</v>
      </c>
      <c r="AU6" s="245">
        <v>0</v>
      </c>
      <c r="AV6" s="245">
        <v>0</v>
      </c>
      <c r="AW6" s="245">
        <v>0</v>
      </c>
      <c r="AX6" s="245">
        <v>0</v>
      </c>
      <c r="AY6" s="245">
        <v>0</v>
      </c>
      <c r="AZ6" s="245">
        <v>0</v>
      </c>
      <c r="BA6" s="245">
        <v>0</v>
      </c>
      <c r="BB6" s="245">
        <v>0</v>
      </c>
      <c r="BC6" s="245">
        <v>0</v>
      </c>
      <c r="BD6" s="245">
        <v>0</v>
      </c>
      <c r="BE6" s="245">
        <v>0</v>
      </c>
      <c r="BF6" s="17"/>
      <c r="BG6" s="257"/>
      <c r="BH6" s="17"/>
      <c r="BI6" s="17"/>
    </row>
    <row r="7" spans="21:61" ht="39.75" customHeight="1">
      <c r="U7" s="12" t="s">
        <v>20</v>
      </c>
      <c r="V7" s="13">
        <v>21</v>
      </c>
      <c r="W7" s="14">
        <f>$AA7</f>
        <v>31.906453686223276</v>
      </c>
      <c r="X7" s="151" t="s">
        <v>109</v>
      </c>
      <c r="Y7" s="152">
        <v>21</v>
      </c>
      <c r="Z7" s="259">
        <v>33.382334767766</v>
      </c>
      <c r="AA7" s="245">
        <v>31.906453686223276</v>
      </c>
      <c r="AB7" s="245">
        <v>31.665966506350777</v>
      </c>
      <c r="AC7" s="245">
        <v>31.40268749356251</v>
      </c>
      <c r="AD7" s="245">
        <v>31.131834441523537</v>
      </c>
      <c r="AE7" s="245">
        <v>30.455371859705135</v>
      </c>
      <c r="AF7" s="245">
        <v>29.53130898703929</v>
      </c>
      <c r="AG7" s="245">
        <v>28.855084434600922</v>
      </c>
      <c r="AH7" s="245">
        <v>27.79773140938587</v>
      </c>
      <c r="AI7" s="245">
        <v>26.998971368753203</v>
      </c>
      <c r="AJ7" s="245">
        <v>26.385662155631916</v>
      </c>
      <c r="AK7" s="245">
        <v>25.791644325562967</v>
      </c>
      <c r="AL7" s="245">
        <v>24.994188220735573</v>
      </c>
      <c r="AM7" s="245">
        <v>24.03846486297691</v>
      </c>
      <c r="AN7" s="245">
        <v>23.51666136908329</v>
      </c>
      <c r="AO7" s="245">
        <v>23.064656772513167</v>
      </c>
      <c r="AP7" s="245">
        <v>22.66872349255082</v>
      </c>
      <c r="AQ7" s="245">
        <v>22.264216237808554</v>
      </c>
      <c r="AR7" s="245">
        <v>21.747484797211296</v>
      </c>
      <c r="AS7" s="245">
        <v>21.210414842378334</v>
      </c>
      <c r="AT7" s="245">
        <v>20.76727668507201</v>
      </c>
      <c r="AU7" s="245">
        <v>0</v>
      </c>
      <c r="AV7" s="245">
        <v>0</v>
      </c>
      <c r="AW7" s="245">
        <v>0</v>
      </c>
      <c r="AX7" s="245">
        <v>0</v>
      </c>
      <c r="AY7" s="245">
        <v>0</v>
      </c>
      <c r="AZ7" s="245">
        <v>0</v>
      </c>
      <c r="BA7" s="245">
        <v>0</v>
      </c>
      <c r="BB7" s="245">
        <v>0</v>
      </c>
      <c r="BC7" s="245">
        <v>0</v>
      </c>
      <c r="BD7" s="245">
        <v>0</v>
      </c>
      <c r="BE7" s="245">
        <v>0</v>
      </c>
      <c r="BF7" s="17"/>
      <c r="BG7" s="257"/>
      <c r="BH7" s="17"/>
      <c r="BI7" s="17"/>
    </row>
    <row r="8" spans="21:61" ht="39.75" customHeight="1">
      <c r="U8" s="12" t="s">
        <v>22</v>
      </c>
      <c r="V8" s="13">
        <v>310</v>
      </c>
      <c r="W8" s="14">
        <f>$AA8</f>
        <v>31.490371739035247</v>
      </c>
      <c r="X8" s="151" t="s">
        <v>79</v>
      </c>
      <c r="Y8" s="152">
        <v>310</v>
      </c>
      <c r="Z8" s="259">
        <v>32.633050080185285</v>
      </c>
      <c r="AA8" s="245">
        <v>31.490371739035247</v>
      </c>
      <c r="AB8" s="245">
        <v>30.966776642092064</v>
      </c>
      <c r="AC8" s="245">
        <v>31.103789036003626</v>
      </c>
      <c r="AD8" s="245">
        <v>30.758471238656863</v>
      </c>
      <c r="AE8" s="245">
        <v>31.94989790422938</v>
      </c>
      <c r="AF8" s="245">
        <v>32.32968158568355</v>
      </c>
      <c r="AG8" s="245">
        <v>33.35036042211038</v>
      </c>
      <c r="AH8" s="245">
        <v>34.039223041843954</v>
      </c>
      <c r="AI8" s="245">
        <v>32.5361580432612</v>
      </c>
      <c r="AJ8" s="245">
        <v>26.111009178536246</v>
      </c>
      <c r="AK8" s="245">
        <v>28.697439727884927</v>
      </c>
      <c r="AL8" s="245">
        <v>25.254164914518192</v>
      </c>
      <c r="AM8" s="245">
        <v>24.51452965722249</v>
      </c>
      <c r="AN8" s="245">
        <v>24.219333870896072</v>
      </c>
      <c r="AO8" s="245">
        <v>24.30020698574794</v>
      </c>
      <c r="AP8" s="245">
        <v>23.82334698770543</v>
      </c>
      <c r="AQ8" s="245">
        <v>23.81784181265812</v>
      </c>
      <c r="AR8" s="245">
        <v>22.51080069092389</v>
      </c>
      <c r="AS8" s="245">
        <v>22.311784508087797</v>
      </c>
      <c r="AT8" s="245">
        <v>22.22467876153399</v>
      </c>
      <c r="AU8" s="245">
        <v>0</v>
      </c>
      <c r="AV8" s="245">
        <v>0</v>
      </c>
      <c r="AW8" s="245">
        <v>0</v>
      </c>
      <c r="AX8" s="245">
        <v>0</v>
      </c>
      <c r="AY8" s="245">
        <v>0</v>
      </c>
      <c r="AZ8" s="245">
        <v>0</v>
      </c>
      <c r="BA8" s="245">
        <v>0</v>
      </c>
      <c r="BB8" s="245">
        <v>0</v>
      </c>
      <c r="BC8" s="245">
        <v>0</v>
      </c>
      <c r="BD8" s="245">
        <v>0</v>
      </c>
      <c r="BE8" s="245">
        <v>0</v>
      </c>
      <c r="BF8" s="17"/>
      <c r="BG8" s="257"/>
      <c r="BH8" s="257"/>
      <c r="BI8" s="17"/>
    </row>
    <row r="9" spans="21:61" ht="39.75" customHeight="1">
      <c r="U9" s="19" t="s">
        <v>24</v>
      </c>
      <c r="V9" s="20" t="s">
        <v>25</v>
      </c>
      <c r="W9" s="14">
        <f>$AF9</f>
        <v>20.260165848194745</v>
      </c>
      <c r="X9" s="145" t="s">
        <v>110</v>
      </c>
      <c r="Y9" s="147" t="s">
        <v>76</v>
      </c>
      <c r="Z9" s="258">
        <v>20.21180279290161</v>
      </c>
      <c r="AA9" s="149"/>
      <c r="AB9" s="149"/>
      <c r="AC9" s="149"/>
      <c r="AD9" s="149"/>
      <c r="AE9" s="149"/>
      <c r="AF9" s="245">
        <v>20.260165848194745</v>
      </c>
      <c r="AG9" s="245">
        <v>19.906195395109627</v>
      </c>
      <c r="AH9" s="245">
        <v>19.905111968516053</v>
      </c>
      <c r="AI9" s="245">
        <v>19.415961170153142</v>
      </c>
      <c r="AJ9" s="245">
        <v>19.934455358486723</v>
      </c>
      <c r="AK9" s="245">
        <v>18.800433378244772</v>
      </c>
      <c r="AL9" s="245">
        <v>16.16805577999484</v>
      </c>
      <c r="AM9" s="245">
        <v>13.69302613301156</v>
      </c>
      <c r="AN9" s="245">
        <v>13.76168230325481</v>
      </c>
      <c r="AO9" s="245">
        <v>10.552486498994718</v>
      </c>
      <c r="AP9" s="245">
        <v>10.566317025518762</v>
      </c>
      <c r="AQ9" s="245">
        <v>11.742217042901832</v>
      </c>
      <c r="AR9" s="245">
        <v>13.279244881306077</v>
      </c>
      <c r="AS9" s="245">
        <v>15.298296998273463</v>
      </c>
      <c r="AT9" s="245">
        <v>16.864716957048852</v>
      </c>
      <c r="AU9" s="245">
        <v>0</v>
      </c>
      <c r="AV9" s="245">
        <v>0</v>
      </c>
      <c r="AW9" s="245">
        <v>0</v>
      </c>
      <c r="AX9" s="245">
        <v>0</v>
      </c>
      <c r="AY9" s="245">
        <v>0</v>
      </c>
      <c r="AZ9" s="245">
        <v>0</v>
      </c>
      <c r="BA9" s="245">
        <v>0</v>
      </c>
      <c r="BB9" s="245">
        <v>0</v>
      </c>
      <c r="BC9" s="245">
        <v>0</v>
      </c>
      <c r="BD9" s="245">
        <v>0</v>
      </c>
      <c r="BE9" s="245">
        <v>0</v>
      </c>
      <c r="BF9" s="17"/>
      <c r="BG9" s="257"/>
      <c r="BH9" s="17"/>
      <c r="BI9" s="17"/>
    </row>
    <row r="10" spans="21:61" ht="39.75" customHeight="1">
      <c r="U10" s="19" t="s">
        <v>27</v>
      </c>
      <c r="V10" s="20" t="s">
        <v>28</v>
      </c>
      <c r="W10" s="14">
        <f>$AF10</f>
        <v>14.24036477225805</v>
      </c>
      <c r="X10" s="145" t="s">
        <v>111</v>
      </c>
      <c r="Y10" s="147" t="s">
        <v>77</v>
      </c>
      <c r="Z10" s="258">
        <v>14.045930483894749</v>
      </c>
      <c r="AA10" s="149"/>
      <c r="AB10" s="149"/>
      <c r="AC10" s="149"/>
      <c r="AD10" s="149"/>
      <c r="AE10" s="149"/>
      <c r="AF10" s="245">
        <v>14.24036477225805</v>
      </c>
      <c r="AG10" s="245">
        <v>14.783016205145383</v>
      </c>
      <c r="AH10" s="245">
        <v>16.164620871040952</v>
      </c>
      <c r="AI10" s="245">
        <v>13.411821124723646</v>
      </c>
      <c r="AJ10" s="245">
        <v>10.395493323704589</v>
      </c>
      <c r="AK10" s="245">
        <v>9.519487591588366</v>
      </c>
      <c r="AL10" s="245">
        <v>7.902312674885025</v>
      </c>
      <c r="AM10" s="245">
        <v>7.388019788295572</v>
      </c>
      <c r="AN10" s="245">
        <v>7.181451374779673</v>
      </c>
      <c r="AO10" s="245">
        <v>7.478300390378376</v>
      </c>
      <c r="AP10" s="245">
        <v>7.002070173828283</v>
      </c>
      <c r="AQ10" s="245">
        <v>7.315753421987543</v>
      </c>
      <c r="AR10" s="245">
        <v>6.4119947152028</v>
      </c>
      <c r="AS10" s="245">
        <v>4.616014893659556</v>
      </c>
      <c r="AT10" s="245">
        <v>3.2757183220568873</v>
      </c>
      <c r="AU10" s="245">
        <v>0</v>
      </c>
      <c r="AV10" s="245">
        <v>0</v>
      </c>
      <c r="AW10" s="245">
        <v>0</v>
      </c>
      <c r="AX10" s="245">
        <v>0</v>
      </c>
      <c r="AY10" s="245">
        <v>0</v>
      </c>
      <c r="AZ10" s="245">
        <v>0</v>
      </c>
      <c r="BA10" s="245">
        <v>0</v>
      </c>
      <c r="BB10" s="245">
        <v>0</v>
      </c>
      <c r="BC10" s="245">
        <v>0</v>
      </c>
      <c r="BD10" s="245">
        <v>0</v>
      </c>
      <c r="BE10" s="245">
        <v>0</v>
      </c>
      <c r="BF10" s="17"/>
      <c r="BG10" s="257"/>
      <c r="BH10" s="17"/>
      <c r="BI10" s="17"/>
    </row>
    <row r="11" spans="21:61" ht="39.75" customHeight="1" thickBot="1">
      <c r="U11" s="22" t="s">
        <v>31</v>
      </c>
      <c r="V11" s="23">
        <v>23900</v>
      </c>
      <c r="W11" s="24">
        <f>$AF11</f>
        <v>16.961452416990994</v>
      </c>
      <c r="X11" s="153" t="s">
        <v>80</v>
      </c>
      <c r="Y11" s="154">
        <v>23900</v>
      </c>
      <c r="Z11" s="260">
        <v>16.928791416990993</v>
      </c>
      <c r="AA11" s="146"/>
      <c r="AB11" s="146"/>
      <c r="AC11" s="146"/>
      <c r="AD11" s="146"/>
      <c r="AE11" s="146"/>
      <c r="AF11" s="245">
        <v>16.961452416990994</v>
      </c>
      <c r="AG11" s="245">
        <v>17.535349589877477</v>
      </c>
      <c r="AH11" s="245">
        <v>14.998115150488287</v>
      </c>
      <c r="AI11" s="245">
        <v>13.624108921405407</v>
      </c>
      <c r="AJ11" s="245">
        <v>9.309932441742344</v>
      </c>
      <c r="AK11" s="245">
        <v>7.1884946276256745</v>
      </c>
      <c r="AL11" s="245">
        <v>5.962417551027451</v>
      </c>
      <c r="AM11" s="245">
        <v>5.579501940051414</v>
      </c>
      <c r="AN11" s="245">
        <v>5.253913202844443</v>
      </c>
      <c r="AO11" s="245">
        <v>5.0958854535262015</v>
      </c>
      <c r="AP11" s="245">
        <v>4.8079428646805</v>
      </c>
      <c r="AQ11" s="245">
        <v>4.910855228331151</v>
      </c>
      <c r="AR11" s="245">
        <v>4.40745168232</v>
      </c>
      <c r="AS11" s="245">
        <v>3.7612159523321376</v>
      </c>
      <c r="AT11" s="245">
        <v>1.7008699982122613</v>
      </c>
      <c r="AU11" s="245">
        <v>0</v>
      </c>
      <c r="AV11" s="245">
        <v>0</v>
      </c>
      <c r="AW11" s="245">
        <v>0</v>
      </c>
      <c r="AX11" s="245">
        <v>0</v>
      </c>
      <c r="AY11" s="245">
        <v>0</v>
      </c>
      <c r="AZ11" s="245">
        <v>0</v>
      </c>
      <c r="BA11" s="245">
        <v>0</v>
      </c>
      <c r="BB11" s="245">
        <v>0</v>
      </c>
      <c r="BC11" s="245">
        <v>0</v>
      </c>
      <c r="BD11" s="245">
        <v>0</v>
      </c>
      <c r="BE11" s="245">
        <v>0</v>
      </c>
      <c r="BF11" s="17"/>
      <c r="BG11" s="257"/>
      <c r="BH11" s="17"/>
      <c r="BI11" s="17"/>
    </row>
    <row r="12" spans="21:61" ht="39.75" customHeight="1" thickBot="1" thickTop="1">
      <c r="U12" s="26" t="s">
        <v>112</v>
      </c>
      <c r="V12" s="27"/>
      <c r="W12" s="28"/>
      <c r="X12" s="155" t="s">
        <v>36</v>
      </c>
      <c r="Y12" s="148"/>
      <c r="Z12" s="261">
        <v>1261.33141833885</v>
      </c>
      <c r="AA12" s="150">
        <v>1206.8286641132806</v>
      </c>
      <c r="AB12" s="150">
        <v>1215.4482131807313</v>
      </c>
      <c r="AC12" s="150">
        <v>1223.4439237068675</v>
      </c>
      <c r="AD12" s="150">
        <v>1215.4584748299314</v>
      </c>
      <c r="AE12" s="150">
        <v>1275.7921969009747</v>
      </c>
      <c r="AF12" s="150">
        <v>1339.7954651045247</v>
      </c>
      <c r="AG12" s="150">
        <v>1353.221937439963</v>
      </c>
      <c r="AH12" s="150">
        <v>1347.553376151505</v>
      </c>
      <c r="AI12" s="150">
        <v>1304.6280452989315</v>
      </c>
      <c r="AJ12" s="150">
        <v>1325.6906169761212</v>
      </c>
      <c r="AK12" s="150">
        <v>1344.2822205389766</v>
      </c>
      <c r="AL12" s="150">
        <v>1318.557731988937</v>
      </c>
      <c r="AM12" s="150">
        <v>1351.2388597403856</v>
      </c>
      <c r="AN12" s="150">
        <v>1355.5350403430639</v>
      </c>
      <c r="AO12" s="150">
        <v>1351.9848961862235</v>
      </c>
      <c r="AP12" s="150">
        <v>1354.8348469625987</v>
      </c>
      <c r="AQ12" s="150">
        <v>1336.756438277846</v>
      </c>
      <c r="AR12" s="150">
        <v>1368.9317155005358</v>
      </c>
      <c r="AS12" s="150">
        <v>1281.8801846040478</v>
      </c>
      <c r="AT12" s="150">
        <v>1209.3396931169698</v>
      </c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1"/>
      <c r="BF12" s="17"/>
      <c r="BG12" s="17"/>
      <c r="BH12" s="17"/>
      <c r="BI12" s="17"/>
    </row>
    <row r="13" spans="21:61" ht="14.25" customHeight="1">
      <c r="U13" s="196"/>
      <c r="V13" s="45"/>
      <c r="W13" s="197"/>
      <c r="X13" s="244" t="s">
        <v>122</v>
      </c>
      <c r="Y13" s="179"/>
      <c r="Z13" s="174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21:61" ht="39.75" customHeight="1">
      <c r="U14" s="196"/>
      <c r="V14" s="45"/>
      <c r="W14" s="197"/>
      <c r="X14" s="178"/>
      <c r="Y14" s="198"/>
      <c r="Z14" s="174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</row>
    <row r="15" spans="22:60" ht="13.5" customHeight="1">
      <c r="V15" s="32"/>
      <c r="W15" s="32"/>
      <c r="Y15" s="32"/>
      <c r="Z15" s="184"/>
      <c r="BH15" s="17"/>
    </row>
    <row r="16" spans="21:60" ht="21.75" customHeight="1" thickBot="1">
      <c r="U16" s="1" t="s">
        <v>113</v>
      </c>
      <c r="X16" s="195" t="s">
        <v>34</v>
      </c>
      <c r="Z16" s="185"/>
      <c r="BF16" s="158"/>
      <c r="BH16" s="17"/>
    </row>
    <row r="17" spans="21:60" ht="40.5">
      <c r="U17" s="5"/>
      <c r="V17" s="6" t="s">
        <v>17</v>
      </c>
      <c r="W17" s="7" t="s">
        <v>114</v>
      </c>
      <c r="X17" s="400"/>
      <c r="Y17" s="401" t="s">
        <v>17</v>
      </c>
      <c r="Z17" s="402" t="s">
        <v>19</v>
      </c>
      <c r="AA17" s="403">
        <v>1990</v>
      </c>
      <c r="AB17" s="403">
        <f aca="true" t="shared" si="1" ref="AB17:BE17">AA17+1</f>
        <v>1991</v>
      </c>
      <c r="AC17" s="403">
        <f t="shared" si="1"/>
        <v>1992</v>
      </c>
      <c r="AD17" s="403">
        <f t="shared" si="1"/>
        <v>1993</v>
      </c>
      <c r="AE17" s="403">
        <f t="shared" si="1"/>
        <v>1994</v>
      </c>
      <c r="AF17" s="403">
        <f t="shared" si="1"/>
        <v>1995</v>
      </c>
      <c r="AG17" s="403">
        <f t="shared" si="1"/>
        <v>1996</v>
      </c>
      <c r="AH17" s="403">
        <f t="shared" si="1"/>
        <v>1997</v>
      </c>
      <c r="AI17" s="403">
        <f t="shared" si="1"/>
        <v>1998</v>
      </c>
      <c r="AJ17" s="404">
        <f t="shared" si="1"/>
        <v>1999</v>
      </c>
      <c r="AK17" s="404">
        <f t="shared" si="1"/>
        <v>2000</v>
      </c>
      <c r="AL17" s="404">
        <f t="shared" si="1"/>
        <v>2001</v>
      </c>
      <c r="AM17" s="404">
        <f t="shared" si="1"/>
        <v>2002</v>
      </c>
      <c r="AN17" s="403">
        <f t="shared" si="1"/>
        <v>2003</v>
      </c>
      <c r="AO17" s="403">
        <f t="shared" si="1"/>
        <v>2004</v>
      </c>
      <c r="AP17" s="403">
        <f t="shared" si="1"/>
        <v>2005</v>
      </c>
      <c r="AQ17" s="403">
        <f t="shared" si="1"/>
        <v>2006</v>
      </c>
      <c r="AR17" s="405">
        <f t="shared" si="1"/>
        <v>2007</v>
      </c>
      <c r="AS17" s="408">
        <v>2008</v>
      </c>
      <c r="AT17" s="408" t="s">
        <v>201</v>
      </c>
      <c r="AU17" s="8" t="e">
        <f t="shared" si="1"/>
        <v>#VALUE!</v>
      </c>
      <c r="AV17" s="8" t="e">
        <f t="shared" si="1"/>
        <v>#VALUE!</v>
      </c>
      <c r="AW17" s="8" t="e">
        <f t="shared" si="1"/>
        <v>#VALUE!</v>
      </c>
      <c r="AX17" s="8" t="e">
        <f t="shared" si="1"/>
        <v>#VALUE!</v>
      </c>
      <c r="AY17" s="8" t="e">
        <f t="shared" si="1"/>
        <v>#VALUE!</v>
      </c>
      <c r="AZ17" s="8" t="e">
        <f t="shared" si="1"/>
        <v>#VALUE!</v>
      </c>
      <c r="BA17" s="8" t="e">
        <f t="shared" si="1"/>
        <v>#VALUE!</v>
      </c>
      <c r="BB17" s="8" t="e">
        <f t="shared" si="1"/>
        <v>#VALUE!</v>
      </c>
      <c r="BC17" s="8" t="e">
        <f t="shared" si="1"/>
        <v>#VALUE!</v>
      </c>
      <c r="BD17" s="9" t="e">
        <f t="shared" si="1"/>
        <v>#VALUE!</v>
      </c>
      <c r="BE17" s="10" t="e">
        <f t="shared" si="1"/>
        <v>#VALUE!</v>
      </c>
      <c r="BH17" s="17"/>
    </row>
    <row r="18" spans="21:61" ht="18.75">
      <c r="U18" s="12" t="s">
        <v>115</v>
      </c>
      <c r="V18" s="13">
        <v>1</v>
      </c>
      <c r="W18" s="14"/>
      <c r="X18" s="15" t="s">
        <v>32</v>
      </c>
      <c r="Y18" s="13">
        <v>1</v>
      </c>
      <c r="Z18" s="199">
        <f aca="true" t="shared" si="2" ref="Z18:AO18">IF(ISTEXT(Z6),Z6,Z6/$Z6-1)</f>
        <v>0</v>
      </c>
      <c r="AA18" s="200">
        <f t="shared" si="2"/>
        <v>-0.0006097824623250148</v>
      </c>
      <c r="AB18" s="200">
        <f t="shared" si="2"/>
        <v>0.0075917640165625855</v>
      </c>
      <c r="AC18" s="200">
        <f t="shared" si="2"/>
        <v>0.014690590751266885</v>
      </c>
      <c r="AD18" s="200">
        <f t="shared" si="2"/>
        <v>0.008249643314033106</v>
      </c>
      <c r="AE18" s="200">
        <f t="shared" si="2"/>
        <v>0.06053284860447272</v>
      </c>
      <c r="AF18" s="200">
        <f t="shared" si="2"/>
        <v>0.07196998422304013</v>
      </c>
      <c r="AG18" s="200">
        <f t="shared" si="2"/>
        <v>0.08273750643450128</v>
      </c>
      <c r="AH18" s="200">
        <f t="shared" si="2"/>
        <v>0.07911610024662585</v>
      </c>
      <c r="AI18" s="200">
        <f t="shared" si="2"/>
        <v>0.04764453276869918</v>
      </c>
      <c r="AJ18" s="201">
        <f t="shared" si="2"/>
        <v>0.07815946973950627</v>
      </c>
      <c r="AK18" s="201">
        <f t="shared" si="2"/>
        <v>0.09627862164552248</v>
      </c>
      <c r="AL18" s="202">
        <f t="shared" si="2"/>
        <v>0.0822870866687484</v>
      </c>
      <c r="AM18" s="202">
        <f t="shared" si="2"/>
        <v>0.11528048839539307</v>
      </c>
      <c r="AN18" s="214">
        <f t="shared" si="2"/>
        <v>0.12015465763978339</v>
      </c>
      <c r="AO18" s="214">
        <f t="shared" si="2"/>
        <v>0.12005970498249474</v>
      </c>
      <c r="AP18" s="214">
        <f aca="true" t="shared" si="3" ref="AP18:AP24">IF(ISTEXT(AP6),AP6,AP6/$Z6-1)</f>
        <v>0.12396930288977548</v>
      </c>
      <c r="AQ18" s="214">
        <f aca="true" t="shared" si="4" ref="AQ18:AR24">IF(ISTEXT(AQ6),AQ6,AQ6/$Z6-1)</f>
        <v>0.10713476472249583</v>
      </c>
      <c r="AR18" s="214">
        <f t="shared" si="4"/>
        <v>0.13673734374785584</v>
      </c>
      <c r="AS18" s="230">
        <f aca="true" t="shared" si="5" ref="AS18:AS24">IF(ISTEXT(AS6),AS6,AS6/$Z6-1)</f>
        <v>0.06166517694869822</v>
      </c>
      <c r="AT18" s="230">
        <f aca="true" t="shared" si="6" ref="AT18:AT24">IF(ISTEXT(AT6),AT6,AT6/$Z6-1)</f>
        <v>0.000329441372705519</v>
      </c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6"/>
      <c r="BF18" s="11"/>
      <c r="BG18" s="11"/>
      <c r="BH18" s="17"/>
      <c r="BI18" s="11"/>
    </row>
    <row r="19" spans="21:79" ht="18.75">
      <c r="U19" s="12" t="s">
        <v>20</v>
      </c>
      <c r="V19" s="13">
        <v>21</v>
      </c>
      <c r="W19" s="49"/>
      <c r="X19" s="15" t="s">
        <v>21</v>
      </c>
      <c r="Y19" s="13">
        <v>21</v>
      </c>
      <c r="Z19" s="199">
        <f aca="true" t="shared" si="7" ref="Z19:AO19">IF(ISTEXT(Z7),Z7,Z7/$Z7-1)</f>
        <v>0</v>
      </c>
      <c r="AA19" s="200">
        <f t="shared" si="7"/>
        <v>-0.044211439727332436</v>
      </c>
      <c r="AB19" s="200">
        <f t="shared" si="7"/>
        <v>-0.051415464896498064</v>
      </c>
      <c r="AC19" s="200">
        <f t="shared" si="7"/>
        <v>-0.05930224137932483</v>
      </c>
      <c r="AD19" s="200">
        <f t="shared" si="7"/>
        <v>-0.06741590550507404</v>
      </c>
      <c r="AE19" s="200">
        <f t="shared" si="7"/>
        <v>-0.0876799938776942</v>
      </c>
      <c r="AF19" s="200">
        <f t="shared" si="7"/>
        <v>-0.11536118751182323</v>
      </c>
      <c r="AG19" s="200">
        <f t="shared" si="7"/>
        <v>-0.13561814548503626</v>
      </c>
      <c r="AH19" s="200">
        <f t="shared" si="7"/>
        <v>-0.16729217405646002</v>
      </c>
      <c r="AI19" s="200">
        <f t="shared" si="7"/>
        <v>-0.19121980063469302</v>
      </c>
      <c r="AJ19" s="201">
        <f t="shared" si="7"/>
        <v>-0.20959206900321636</v>
      </c>
      <c r="AK19" s="201">
        <f t="shared" si="7"/>
        <v>-0.22738644540622743</v>
      </c>
      <c r="AL19" s="202">
        <f t="shared" si="7"/>
        <v>-0.2512750113311434</v>
      </c>
      <c r="AM19" s="202">
        <f t="shared" si="7"/>
        <v>-0.27990462529935245</v>
      </c>
      <c r="AN19" s="214">
        <f t="shared" si="7"/>
        <v>-0.2955357516877162</v>
      </c>
      <c r="AO19" s="214">
        <f t="shared" si="7"/>
        <v>-0.3090759848593809</v>
      </c>
      <c r="AP19" s="214">
        <f t="shared" si="3"/>
        <v>-0.3209365477204502</v>
      </c>
      <c r="AQ19" s="214">
        <f t="shared" si="4"/>
        <v>-0.33305395225660206</v>
      </c>
      <c r="AR19" s="214">
        <f t="shared" si="4"/>
        <v>-0.3485331404018307</v>
      </c>
      <c r="AS19" s="230">
        <f t="shared" si="5"/>
        <v>-0.36462158833602243</v>
      </c>
      <c r="AT19" s="230">
        <f t="shared" si="6"/>
        <v>-0.3778962187772168</v>
      </c>
      <c r="AU19" s="34"/>
      <c r="AV19" s="34"/>
      <c r="AW19" s="34"/>
      <c r="AX19" s="34"/>
      <c r="AY19" s="34"/>
      <c r="AZ19" s="34"/>
      <c r="BA19" s="34"/>
      <c r="BB19" s="34"/>
      <c r="BC19" s="34"/>
      <c r="BD19" s="35"/>
      <c r="BE19" s="36"/>
      <c r="BF19" s="37"/>
      <c r="BG19" s="37"/>
      <c r="BH19" s="17"/>
      <c r="BI19" s="37"/>
      <c r="BL19" s="180"/>
      <c r="BM19" s="180"/>
      <c r="BN19" s="181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1"/>
    </row>
    <row r="20" spans="21:79" ht="18.75">
      <c r="U20" s="12" t="s">
        <v>22</v>
      </c>
      <c r="V20" s="13">
        <v>310</v>
      </c>
      <c r="W20" s="49"/>
      <c r="X20" s="15" t="s">
        <v>23</v>
      </c>
      <c r="Y20" s="13">
        <v>310</v>
      </c>
      <c r="Z20" s="199">
        <f aca="true" t="shared" si="8" ref="Z20:AO20">IF(ISTEXT(Z8),Z8,Z8/$Z8-1)</f>
        <v>0</v>
      </c>
      <c r="AA20" s="200">
        <f t="shared" si="8"/>
        <v>-0.03501598343833234</v>
      </c>
      <c r="AB20" s="200">
        <f t="shared" si="8"/>
        <v>-0.051060916279627167</v>
      </c>
      <c r="AC20" s="200">
        <f t="shared" si="8"/>
        <v>-0.04686233865433942</v>
      </c>
      <c r="AD20" s="200">
        <f t="shared" si="8"/>
        <v>-0.05744418118815875</v>
      </c>
      <c r="AE20" s="200">
        <f t="shared" si="8"/>
        <v>-0.02093436483188904</v>
      </c>
      <c r="AF20" s="200">
        <f t="shared" si="8"/>
        <v>-0.009296357335777716</v>
      </c>
      <c r="AG20" s="200">
        <f t="shared" si="8"/>
        <v>0.02198110014732091</v>
      </c>
      <c r="AH20" s="200">
        <f t="shared" si="8"/>
        <v>0.0430904545607429</v>
      </c>
      <c r="AI20" s="200">
        <f t="shared" si="8"/>
        <v>-0.002969138241322833</v>
      </c>
      <c r="AJ20" s="201">
        <f t="shared" si="8"/>
        <v>-0.19985998506493285</v>
      </c>
      <c r="AK20" s="201">
        <f t="shared" si="8"/>
        <v>-0.12060197691082675</v>
      </c>
      <c r="AL20" s="202">
        <f t="shared" si="8"/>
        <v>-0.2261169319918256</v>
      </c>
      <c r="AM20" s="202">
        <f t="shared" si="8"/>
        <v>-0.24878215192922903</v>
      </c>
      <c r="AN20" s="214">
        <f t="shared" si="8"/>
        <v>-0.25782806659552804</v>
      </c>
      <c r="AO20" s="214">
        <f t="shared" si="8"/>
        <v>-0.2553498086743975</v>
      </c>
      <c r="AP20" s="214">
        <f t="shared" si="3"/>
        <v>-0.2699626014372799</v>
      </c>
      <c r="AQ20" s="214">
        <f t="shared" si="4"/>
        <v>-0.2701313008090451</v>
      </c>
      <c r="AR20" s="214">
        <f t="shared" si="4"/>
        <v>-0.3101839810985858</v>
      </c>
      <c r="AS20" s="230">
        <f t="shared" si="5"/>
        <v>-0.3162825891768094</v>
      </c>
      <c r="AT20" s="230">
        <f t="shared" si="6"/>
        <v>-0.31895183849122444</v>
      </c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6"/>
      <c r="BF20" s="37"/>
      <c r="BG20" s="37"/>
      <c r="BH20" s="17"/>
      <c r="BI20" s="37"/>
      <c r="BL20" s="172"/>
      <c r="BM20" s="173"/>
      <c r="BN20" s="174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"/>
    </row>
    <row r="21" spans="21:79" ht="28.5">
      <c r="U21" s="19" t="s">
        <v>24</v>
      </c>
      <c r="V21" s="20" t="s">
        <v>25</v>
      </c>
      <c r="W21" s="49"/>
      <c r="X21" s="21" t="s">
        <v>116</v>
      </c>
      <c r="Y21" s="20" t="s">
        <v>26</v>
      </c>
      <c r="Z21" s="199">
        <f>IF(ISTEXT(Z9),Z9,Z9/$Z9-1)</f>
        <v>0</v>
      </c>
      <c r="AA21" s="203"/>
      <c r="AB21" s="203"/>
      <c r="AC21" s="203"/>
      <c r="AD21" s="203"/>
      <c r="AE21" s="203"/>
      <c r="AF21" s="200">
        <f aca="true" t="shared" si="9" ref="AF21:AO21">IF(ISTEXT(AF9),AF9,AF9/$Z9-1)</f>
        <v>0.002392812545653822</v>
      </c>
      <c r="AG21" s="200">
        <f t="shared" si="9"/>
        <v>-0.015120244390040893</v>
      </c>
      <c r="AH21" s="200">
        <f t="shared" si="9"/>
        <v>-0.015173848049480743</v>
      </c>
      <c r="AI21" s="200">
        <f t="shared" si="9"/>
        <v>-0.039375093399781624</v>
      </c>
      <c r="AJ21" s="201">
        <f t="shared" si="9"/>
        <v>-0.013722053260498579</v>
      </c>
      <c r="AK21" s="201">
        <f t="shared" si="9"/>
        <v>-0.06982897216632811</v>
      </c>
      <c r="AL21" s="202">
        <f t="shared" si="9"/>
        <v>-0.2000685962722205</v>
      </c>
      <c r="AM21" s="202">
        <f t="shared" si="9"/>
        <v>-0.3225232665628148</v>
      </c>
      <c r="AN21" s="214">
        <f t="shared" si="9"/>
        <v>-0.31912643101347127</v>
      </c>
      <c r="AO21" s="214">
        <f t="shared" si="9"/>
        <v>-0.4779047367956335</v>
      </c>
      <c r="AP21" s="214">
        <f t="shared" si="3"/>
        <v>-0.4772204570871009</v>
      </c>
      <c r="AQ21" s="214">
        <f t="shared" si="4"/>
        <v>-0.4190415786648334</v>
      </c>
      <c r="AR21" s="214">
        <f t="shared" si="4"/>
        <v>-0.34299552507163045</v>
      </c>
      <c r="AS21" s="230">
        <f t="shared" si="5"/>
        <v>-0.24310081811968665</v>
      </c>
      <c r="AT21" s="230">
        <f t="shared" si="6"/>
        <v>-0.16560055875017032</v>
      </c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6"/>
      <c r="BF21" s="37"/>
      <c r="BG21" s="37"/>
      <c r="BH21" s="17"/>
      <c r="BI21" s="37"/>
      <c r="BL21" s="172"/>
      <c r="BM21" s="173"/>
      <c r="BN21" s="22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"/>
    </row>
    <row r="22" spans="21:79" ht="28.5">
      <c r="U22" s="19" t="s">
        <v>27</v>
      </c>
      <c r="V22" s="20" t="s">
        <v>28</v>
      </c>
      <c r="W22" s="49"/>
      <c r="X22" s="21" t="s">
        <v>29</v>
      </c>
      <c r="Y22" s="20" t="s">
        <v>30</v>
      </c>
      <c r="Z22" s="199">
        <f>IF(ISTEXT(Z10),Z10,Z10/$Z10-1)</f>
        <v>0</v>
      </c>
      <c r="AA22" s="203"/>
      <c r="AB22" s="203"/>
      <c r="AC22" s="203"/>
      <c r="AD22" s="203"/>
      <c r="AE22" s="203"/>
      <c r="AF22" s="200">
        <f aca="true" t="shared" si="10" ref="AF22:AO22">IF(ISTEXT(AF10),AF10,AF10/$Z10-1)</f>
        <v>0.01384274887208381</v>
      </c>
      <c r="AG22" s="200">
        <f t="shared" si="10"/>
        <v>0.05247681683287464</v>
      </c>
      <c r="AH22" s="200">
        <f t="shared" si="10"/>
        <v>0.15084015897526504</v>
      </c>
      <c r="AI22" s="200">
        <f t="shared" si="10"/>
        <v>-0.04514541488712198</v>
      </c>
      <c r="AJ22" s="201">
        <f t="shared" si="10"/>
        <v>-0.25989286821373636</v>
      </c>
      <c r="AK22" s="201">
        <f t="shared" si="10"/>
        <v>-0.3222600950144572</v>
      </c>
      <c r="AL22" s="202">
        <f t="shared" si="10"/>
        <v>-0.4373948608142463</v>
      </c>
      <c r="AM22" s="202">
        <f t="shared" si="10"/>
        <v>-0.47400994211335634</v>
      </c>
      <c r="AN22" s="214">
        <f t="shared" si="10"/>
        <v>-0.4887165800077097</v>
      </c>
      <c r="AO22" s="214">
        <f t="shared" si="10"/>
        <v>-0.4675824147817693</v>
      </c>
      <c r="AP22" s="214">
        <f t="shared" si="3"/>
        <v>-0.5014876243437948</v>
      </c>
      <c r="AQ22" s="214">
        <f t="shared" si="4"/>
        <v>-0.4791549459556358</v>
      </c>
      <c r="AR22" s="214">
        <f t="shared" si="4"/>
        <v>-0.5434980457467821</v>
      </c>
      <c r="AS22" s="230">
        <f t="shared" si="5"/>
        <v>-0.6713628264818525</v>
      </c>
      <c r="AT22" s="230">
        <f t="shared" si="6"/>
        <v>-0.7667852389122337</v>
      </c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6"/>
      <c r="BF22" s="37"/>
      <c r="BG22" s="37"/>
      <c r="BH22" s="17"/>
      <c r="BI22" s="37"/>
      <c r="BL22" s="172"/>
      <c r="BM22" s="173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"/>
    </row>
    <row r="23" spans="21:79" ht="21" customHeight="1" thickBot="1">
      <c r="U23" s="22" t="s">
        <v>31</v>
      </c>
      <c r="V23" s="23">
        <v>23900</v>
      </c>
      <c r="W23" s="50"/>
      <c r="X23" s="25" t="s">
        <v>33</v>
      </c>
      <c r="Y23" s="23">
        <v>23900</v>
      </c>
      <c r="Z23" s="204">
        <f>IF(ISTEXT(Z11),Z11,Z11/$Z11-1)</f>
        <v>0</v>
      </c>
      <c r="AA23" s="205"/>
      <c r="AB23" s="205"/>
      <c r="AC23" s="205"/>
      <c r="AD23" s="205"/>
      <c r="AE23" s="205"/>
      <c r="AF23" s="206">
        <f aca="true" t="shared" si="11" ref="AF23:AO23">IF(ISTEXT(AF11),AF11,AF11/$Z11-1)</f>
        <v>0.0019293167004952316</v>
      </c>
      <c r="AG23" s="206">
        <f t="shared" si="11"/>
        <v>0.03582997497846763</v>
      </c>
      <c r="AH23" s="206">
        <f t="shared" si="11"/>
        <v>-0.11404690500025516</v>
      </c>
      <c r="AI23" s="206">
        <f t="shared" si="11"/>
        <v>-0.19521077519265562</v>
      </c>
      <c r="AJ23" s="207">
        <f t="shared" si="11"/>
        <v>-0.4500533314860148</v>
      </c>
      <c r="AK23" s="207">
        <f t="shared" si="11"/>
        <v>-0.5753687046784233</v>
      </c>
      <c r="AL23" s="208">
        <f t="shared" si="11"/>
        <v>-0.647794257477641</v>
      </c>
      <c r="AM23" s="208">
        <f t="shared" si="11"/>
        <v>-0.6704134511072414</v>
      </c>
      <c r="AN23" s="218">
        <f t="shared" si="11"/>
        <v>-0.6896462911362222</v>
      </c>
      <c r="AO23" s="218">
        <f t="shared" si="11"/>
        <v>-0.6989811423624965</v>
      </c>
      <c r="AP23" s="218">
        <f t="shared" si="3"/>
        <v>-0.7159901881799493</v>
      </c>
      <c r="AQ23" s="218">
        <f t="shared" si="4"/>
        <v>-0.7099110558239703</v>
      </c>
      <c r="AR23" s="218">
        <f t="shared" si="4"/>
        <v>-0.7396475877246409</v>
      </c>
      <c r="AS23" s="231">
        <f t="shared" si="5"/>
        <v>-0.77782135418379</v>
      </c>
      <c r="AT23" s="231">
        <f t="shared" si="6"/>
        <v>-0.8995279724159669</v>
      </c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2"/>
      <c r="BF23" s="37"/>
      <c r="BG23" s="37"/>
      <c r="BH23" s="17"/>
      <c r="BI23" s="37"/>
      <c r="BL23" s="176"/>
      <c r="BM23" s="177"/>
      <c r="BN23" s="174"/>
      <c r="BO23" s="182"/>
      <c r="BP23" s="182"/>
      <c r="BQ23" s="182"/>
      <c r="BR23" s="182"/>
      <c r="BS23" s="182"/>
      <c r="BT23" s="175"/>
      <c r="BU23" s="175"/>
      <c r="BV23" s="175"/>
      <c r="BW23" s="175"/>
      <c r="BX23" s="175"/>
      <c r="BY23" s="175"/>
      <c r="BZ23" s="175"/>
      <c r="CA23" s="17"/>
    </row>
    <row r="24" spans="21:79" ht="23.25" customHeight="1" thickBot="1" thickTop="1">
      <c r="U24" s="43" t="s">
        <v>16</v>
      </c>
      <c r="V24" s="39"/>
      <c r="W24" s="51"/>
      <c r="X24" s="38" t="s">
        <v>18</v>
      </c>
      <c r="Y24" s="39"/>
      <c r="Z24" s="209">
        <f>IF(ISTEXT(Z12),Z12,Z12/$Z12-1)</f>
        <v>0</v>
      </c>
      <c r="AA24" s="210">
        <f>IF(ISTEXT(AA12),AA12,AA12/$Z12-1)</f>
        <v>-0.0432104944292504</v>
      </c>
      <c r="AB24" s="210">
        <f>IF(ISTEXT(AB12),AB12,AB12/$Z12-1)</f>
        <v>-0.036376803503829325</v>
      </c>
      <c r="AC24" s="210">
        <f>IF(ISTEXT(AC12),AC12,AC12/$Z12-1)</f>
        <v>-0.030037699910686166</v>
      </c>
      <c r="AD24" s="210">
        <f>IF(ISTEXT(AD12),AD12,AD12/$Z12-1)</f>
        <v>-0.036368667934500776</v>
      </c>
      <c r="AE24" s="210">
        <f>IF(ISTEXT(AE12),AE12,AE12/$Z12-1)</f>
        <v>0.011464693855933072</v>
      </c>
      <c r="AF24" s="210">
        <f aca="true" t="shared" si="12" ref="AF24:AO24">IF(ISTEXT(AF12),AF12,AF12/$Z12-1)</f>
        <v>0.0622073196820947</v>
      </c>
      <c r="AG24" s="210">
        <f t="shared" si="12"/>
        <v>0.07285200207105857</v>
      </c>
      <c r="AH24" s="210">
        <f t="shared" si="12"/>
        <v>0.06835789274654536</v>
      </c>
      <c r="AI24" s="210">
        <f t="shared" si="12"/>
        <v>0.03432613057169576</v>
      </c>
      <c r="AJ24" s="210">
        <f t="shared" si="12"/>
        <v>0.051024812116415186</v>
      </c>
      <c r="AK24" s="211">
        <f t="shared" si="12"/>
        <v>0.0657644779112625</v>
      </c>
      <c r="AL24" s="212">
        <f t="shared" si="12"/>
        <v>0.04536976786438318</v>
      </c>
      <c r="AM24" s="212">
        <f t="shared" si="12"/>
        <v>0.07127979220555858</v>
      </c>
      <c r="AN24" s="220">
        <f t="shared" si="12"/>
        <v>0.0746858602224294</v>
      </c>
      <c r="AO24" s="220">
        <f t="shared" si="12"/>
        <v>0.07187125963036944</v>
      </c>
      <c r="AP24" s="220">
        <f t="shared" si="3"/>
        <v>0.0741307377777769</v>
      </c>
      <c r="AQ24" s="220">
        <f t="shared" si="4"/>
        <v>0.059797939575888304</v>
      </c>
      <c r="AR24" s="220">
        <f t="shared" si="4"/>
        <v>0.08530691902005683</v>
      </c>
      <c r="AS24" s="232">
        <f t="shared" si="5"/>
        <v>0.01629132991253024</v>
      </c>
      <c r="AT24" s="232">
        <f t="shared" si="6"/>
        <v>-0.04121971788378376</v>
      </c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48"/>
      <c r="BF24" s="37"/>
      <c r="BG24" s="37"/>
      <c r="BH24" s="37"/>
      <c r="BI24" s="37"/>
      <c r="BL24" s="176"/>
      <c r="BM24" s="177"/>
      <c r="BN24" s="174"/>
      <c r="BO24" s="182"/>
      <c r="BP24" s="182"/>
      <c r="BQ24" s="182"/>
      <c r="BR24" s="182"/>
      <c r="BS24" s="182"/>
      <c r="BT24" s="175"/>
      <c r="BU24" s="175"/>
      <c r="BV24" s="175"/>
      <c r="BW24" s="175"/>
      <c r="BX24" s="175"/>
      <c r="BY24" s="175"/>
      <c r="BZ24" s="175"/>
      <c r="CA24" s="17"/>
    </row>
    <row r="25" spans="24:79" ht="15">
      <c r="X25" s="44"/>
      <c r="Y25" s="45"/>
      <c r="Z25" s="186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BF25" s="37"/>
      <c r="BG25" s="37"/>
      <c r="BH25" s="37"/>
      <c r="BI25" s="37"/>
      <c r="BL25" s="172"/>
      <c r="BM25" s="173"/>
      <c r="BN25" s="174"/>
      <c r="BO25" s="182"/>
      <c r="BP25" s="182"/>
      <c r="BQ25" s="182"/>
      <c r="BR25" s="182"/>
      <c r="BS25" s="182"/>
      <c r="BT25" s="175"/>
      <c r="BU25" s="175"/>
      <c r="BV25" s="175"/>
      <c r="BW25" s="175"/>
      <c r="BX25" s="175"/>
      <c r="BY25" s="175"/>
      <c r="BZ25" s="175"/>
      <c r="CA25" s="17"/>
    </row>
    <row r="26" spans="38:79" ht="15">
      <c r="AL26" s="192"/>
      <c r="AM26" s="187"/>
      <c r="BL26" s="178"/>
      <c r="BM26" s="179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"/>
    </row>
    <row r="27" spans="24:79" ht="21.75" customHeight="1" thickBot="1">
      <c r="X27" s="195" t="s">
        <v>35</v>
      </c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</row>
    <row r="28" spans="24:79" ht="40.5">
      <c r="X28" s="400"/>
      <c r="Y28" s="401" t="s">
        <v>17</v>
      </c>
      <c r="Z28" s="402" t="s">
        <v>19</v>
      </c>
      <c r="AA28" s="403">
        <v>1990</v>
      </c>
      <c r="AB28" s="403">
        <f aca="true" t="shared" si="13" ref="AB28:AP28">AA28+1</f>
        <v>1991</v>
      </c>
      <c r="AC28" s="403">
        <f t="shared" si="13"/>
        <v>1992</v>
      </c>
      <c r="AD28" s="403">
        <f t="shared" si="13"/>
        <v>1993</v>
      </c>
      <c r="AE28" s="403">
        <f t="shared" si="13"/>
        <v>1994</v>
      </c>
      <c r="AF28" s="403">
        <f t="shared" si="13"/>
        <v>1995</v>
      </c>
      <c r="AG28" s="403">
        <f t="shared" si="13"/>
        <v>1996</v>
      </c>
      <c r="AH28" s="403">
        <f t="shared" si="13"/>
        <v>1997</v>
      </c>
      <c r="AI28" s="403">
        <f t="shared" si="13"/>
        <v>1998</v>
      </c>
      <c r="AJ28" s="404">
        <f t="shared" si="13"/>
        <v>1999</v>
      </c>
      <c r="AK28" s="404">
        <f t="shared" si="13"/>
        <v>2000</v>
      </c>
      <c r="AL28" s="404">
        <f t="shared" si="13"/>
        <v>2001</v>
      </c>
      <c r="AM28" s="404">
        <f t="shared" si="13"/>
        <v>2002</v>
      </c>
      <c r="AN28" s="403">
        <f t="shared" si="13"/>
        <v>2003</v>
      </c>
      <c r="AO28" s="403">
        <f t="shared" si="13"/>
        <v>2004</v>
      </c>
      <c r="AP28" s="403">
        <f t="shared" si="13"/>
        <v>2005</v>
      </c>
      <c r="AQ28" s="403">
        <f>AP28+1</f>
        <v>2006</v>
      </c>
      <c r="AR28" s="403">
        <f>AQ28+1</f>
        <v>2007</v>
      </c>
      <c r="AS28" s="408">
        <v>2008</v>
      </c>
      <c r="AT28" s="408" t="s">
        <v>201</v>
      </c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</row>
    <row r="29" spans="24:79" ht="18.75">
      <c r="X29" s="15" t="s">
        <v>32</v>
      </c>
      <c r="Y29" s="13">
        <v>1</v>
      </c>
      <c r="Z29" s="213"/>
      <c r="AA29" s="213"/>
      <c r="AB29" s="214">
        <f aca="true" t="shared" si="14" ref="AB29:AO29">IF(ISTEXT(AA6),AA6,AB6/AA6-1)</f>
        <v>0.008206550689574321</v>
      </c>
      <c r="AC29" s="214">
        <f t="shared" si="14"/>
        <v>0.007045340174681725</v>
      </c>
      <c r="AD29" s="214">
        <f t="shared" si="14"/>
        <v>-0.006347696032605321</v>
      </c>
      <c r="AE29" s="214">
        <f t="shared" si="14"/>
        <v>0.05185541659959214</v>
      </c>
      <c r="AF29" s="214">
        <f t="shared" si="14"/>
        <v>0.010784329437430795</v>
      </c>
      <c r="AG29" s="214">
        <f t="shared" si="14"/>
        <v>0.010044611668175829</v>
      </c>
      <c r="AH29" s="214">
        <f t="shared" si="14"/>
        <v>-0.0033446760330682057</v>
      </c>
      <c r="AI29" s="214">
        <f t="shared" si="14"/>
        <v>-0.029164208995430596</v>
      </c>
      <c r="AJ29" s="202">
        <f t="shared" si="14"/>
        <v>0.029127185811930634</v>
      </c>
      <c r="AK29" s="202">
        <f t="shared" si="14"/>
        <v>0.016805632575294327</v>
      </c>
      <c r="AL29" s="202">
        <f t="shared" si="14"/>
        <v>-0.01276275455939524</v>
      </c>
      <c r="AM29" s="202">
        <f t="shared" si="14"/>
        <v>0.030484889021634043</v>
      </c>
      <c r="AN29" s="214">
        <f t="shared" si="14"/>
        <v>0.004370352835099789</v>
      </c>
      <c r="AO29" s="214">
        <f t="shared" si="14"/>
        <v>-8.476745299501598E-05</v>
      </c>
      <c r="AP29" s="214">
        <f>IF(ISTEXT(AO6),AO6,AP6/AO6-1)</f>
        <v>0.003490526344166689</v>
      </c>
      <c r="AQ29" s="214">
        <f>IF(ISTEXT(AP6),AP6,AQ6/AP6-1)</f>
        <v>-0.014977756175366563</v>
      </c>
      <c r="AR29" s="214">
        <f>IF(ISTEXT(AQ6),AQ6,AR6/AQ6-1)</f>
        <v>0.026738008748898867</v>
      </c>
      <c r="AS29" s="230">
        <f>IF(ISTEXT(AR6),AR6,AS6/AR6-1)</f>
        <v>-0.06604178811583905</v>
      </c>
      <c r="AT29" s="230">
        <f aca="true" t="shared" si="15" ref="AT29:BE35">IF(ISTEXT(AS6),AS6,AT6/AS6-1)</f>
        <v>-0.057773144403470145</v>
      </c>
      <c r="AU29" s="230">
        <f t="shared" si="15"/>
        <v>-1</v>
      </c>
      <c r="AV29" s="230" t="e">
        <f t="shared" si="15"/>
        <v>#DIV/0!</v>
      </c>
      <c r="AW29" s="230" t="e">
        <f t="shared" si="15"/>
        <v>#DIV/0!</v>
      </c>
      <c r="AX29" s="230" t="e">
        <f t="shared" si="15"/>
        <v>#DIV/0!</v>
      </c>
      <c r="AY29" s="230" t="e">
        <f t="shared" si="15"/>
        <v>#DIV/0!</v>
      </c>
      <c r="AZ29" s="230" t="e">
        <f t="shared" si="15"/>
        <v>#DIV/0!</v>
      </c>
      <c r="BA29" s="230" t="e">
        <f t="shared" si="15"/>
        <v>#DIV/0!</v>
      </c>
      <c r="BB29" s="230" t="e">
        <f t="shared" si="15"/>
        <v>#DIV/0!</v>
      </c>
      <c r="BC29" s="230" t="e">
        <f t="shared" si="15"/>
        <v>#DIV/0!</v>
      </c>
      <c r="BD29" s="230" t="e">
        <f t="shared" si="15"/>
        <v>#DIV/0!</v>
      </c>
      <c r="BE29" s="230" t="e">
        <f t="shared" si="15"/>
        <v>#DIV/0!</v>
      </c>
      <c r="BL29" s="17"/>
      <c r="BM29" s="17"/>
      <c r="BN29" s="17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"/>
    </row>
    <row r="30" spans="24:79" ht="18.75">
      <c r="X30" s="15" t="s">
        <v>21</v>
      </c>
      <c r="Y30" s="13">
        <v>21</v>
      </c>
      <c r="Z30" s="213"/>
      <c r="AA30" s="213"/>
      <c r="AB30" s="214">
        <f aca="true" t="shared" si="16" ref="AB30:AS30">IF(ISTEXT(AA7),AA7,AB7/AA7-1)</f>
        <v>-0.007537258206051778</v>
      </c>
      <c r="AC30" s="214">
        <f t="shared" si="16"/>
        <v>-0.008314257919001644</v>
      </c>
      <c r="AD30" s="214">
        <f t="shared" si="16"/>
        <v>-0.008625155158917486</v>
      </c>
      <c r="AE30" s="214">
        <f t="shared" si="16"/>
        <v>-0.021728966312249742</v>
      </c>
      <c r="AF30" s="214">
        <f t="shared" si="16"/>
        <v>-0.030341539644388793</v>
      </c>
      <c r="AG30" s="214">
        <f t="shared" si="16"/>
        <v>-0.0228985634444836</v>
      </c>
      <c r="AH30" s="214">
        <f t="shared" si="16"/>
        <v>-0.03664356025751736</v>
      </c>
      <c r="AI30" s="214">
        <f t="shared" si="16"/>
        <v>-0.028734720429846594</v>
      </c>
      <c r="AJ30" s="202">
        <f t="shared" si="16"/>
        <v>-0.022716021464102565</v>
      </c>
      <c r="AK30" s="202">
        <f t="shared" si="16"/>
        <v>-0.02251290214227797</v>
      </c>
      <c r="AL30" s="202">
        <f t="shared" si="16"/>
        <v>-0.030919164934242183</v>
      </c>
      <c r="AM30" s="202">
        <f t="shared" si="16"/>
        <v>-0.038237823501936385</v>
      </c>
      <c r="AN30" s="214">
        <f t="shared" si="16"/>
        <v>-0.021707022343896765</v>
      </c>
      <c r="AO30" s="214">
        <f t="shared" si="16"/>
        <v>-0.019220610845906982</v>
      </c>
      <c r="AP30" s="214">
        <f t="shared" si="16"/>
        <v>-0.01716623333559386</v>
      </c>
      <c r="AQ30" s="214">
        <f t="shared" si="16"/>
        <v>-0.017844289065292673</v>
      </c>
      <c r="AR30" s="214">
        <f t="shared" si="16"/>
        <v>-0.023209055961276426</v>
      </c>
      <c r="AS30" s="230">
        <f t="shared" si="16"/>
        <v>-0.024695727337711748</v>
      </c>
      <c r="AT30" s="230">
        <f t="shared" si="15"/>
        <v>-0.020892479501199435</v>
      </c>
      <c r="AU30" s="230">
        <f t="shared" si="15"/>
        <v>-1</v>
      </c>
      <c r="AV30" s="230" t="e">
        <f t="shared" si="15"/>
        <v>#DIV/0!</v>
      </c>
      <c r="AW30" s="230" t="e">
        <f t="shared" si="15"/>
        <v>#DIV/0!</v>
      </c>
      <c r="AX30" s="230" t="e">
        <f t="shared" si="15"/>
        <v>#DIV/0!</v>
      </c>
      <c r="AY30" s="230" t="e">
        <f t="shared" si="15"/>
        <v>#DIV/0!</v>
      </c>
      <c r="AZ30" s="230" t="e">
        <f t="shared" si="15"/>
        <v>#DIV/0!</v>
      </c>
      <c r="BA30" s="230" t="e">
        <f t="shared" si="15"/>
        <v>#DIV/0!</v>
      </c>
      <c r="BB30" s="230" t="e">
        <f t="shared" si="15"/>
        <v>#DIV/0!</v>
      </c>
      <c r="BC30" s="230" t="e">
        <f t="shared" si="15"/>
        <v>#DIV/0!</v>
      </c>
      <c r="BD30" s="230" t="e">
        <f t="shared" si="15"/>
        <v>#DIV/0!</v>
      </c>
      <c r="BE30" s="230" t="e">
        <f t="shared" si="15"/>
        <v>#DIV/0!</v>
      </c>
      <c r="BL30" s="17"/>
      <c r="BM30" s="17"/>
      <c r="BN30" s="17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"/>
    </row>
    <row r="31" spans="24:79" ht="18.75">
      <c r="X31" s="15" t="s">
        <v>23</v>
      </c>
      <c r="Y31" s="13">
        <v>310</v>
      </c>
      <c r="Z31" s="213"/>
      <c r="AA31" s="213"/>
      <c r="AB31" s="214">
        <f aca="true" t="shared" si="17" ref="AB31:AS31">IF(ISTEXT(AA8),AA8,AB8/AA8-1)</f>
        <v>-0.016627148808603498</v>
      </c>
      <c r="AC31" s="214">
        <f t="shared" si="17"/>
        <v>0.0044244964690747235</v>
      </c>
      <c r="AD31" s="214">
        <f t="shared" si="17"/>
        <v>-0.011102113538226654</v>
      </c>
      <c r="AE31" s="214">
        <f t="shared" si="17"/>
        <v>0.038734911638753644</v>
      </c>
      <c r="AF31" s="214">
        <f t="shared" si="17"/>
        <v>0.011886851175317847</v>
      </c>
      <c r="AG31" s="214">
        <f t="shared" si="17"/>
        <v>0.03157095233745855</v>
      </c>
      <c r="AH31" s="214">
        <f t="shared" si="17"/>
        <v>0.02065532758910993</v>
      </c>
      <c r="AI31" s="214">
        <f t="shared" si="17"/>
        <v>-0.044156853895726544</v>
      </c>
      <c r="AJ31" s="202">
        <f t="shared" si="17"/>
        <v>-0.19747718388206303</v>
      </c>
      <c r="AK31" s="202">
        <f t="shared" si="17"/>
        <v>0.09905517368799277</v>
      </c>
      <c r="AL31" s="202">
        <f t="shared" si="17"/>
        <v>-0.11998543584433241</v>
      </c>
      <c r="AM31" s="202">
        <f t="shared" si="17"/>
        <v>-0.029287654523492024</v>
      </c>
      <c r="AN31" s="214">
        <f t="shared" si="17"/>
        <v>-0.012041666328256317</v>
      </c>
      <c r="AO31" s="214">
        <f t="shared" si="17"/>
        <v>0.0033391964982592004</v>
      </c>
      <c r="AP31" s="214">
        <f t="shared" si="17"/>
        <v>-0.019623701078850364</v>
      </c>
      <c r="AQ31" s="214">
        <f t="shared" si="17"/>
        <v>-0.00023108319121378784</v>
      </c>
      <c r="AR31" s="214">
        <f t="shared" si="17"/>
        <v>-0.054876555651637404</v>
      </c>
      <c r="AS31" s="230">
        <f t="shared" si="17"/>
        <v>-0.008840919768630662</v>
      </c>
      <c r="AT31" s="230">
        <f t="shared" si="15"/>
        <v>-0.0039040241950271115</v>
      </c>
      <c r="AU31" s="230">
        <f t="shared" si="15"/>
        <v>-1</v>
      </c>
      <c r="AV31" s="230" t="e">
        <f t="shared" si="15"/>
        <v>#DIV/0!</v>
      </c>
      <c r="AW31" s="230" t="e">
        <f t="shared" si="15"/>
        <v>#DIV/0!</v>
      </c>
      <c r="AX31" s="230" t="e">
        <f t="shared" si="15"/>
        <v>#DIV/0!</v>
      </c>
      <c r="AY31" s="230" t="e">
        <f t="shared" si="15"/>
        <v>#DIV/0!</v>
      </c>
      <c r="AZ31" s="230" t="e">
        <f t="shared" si="15"/>
        <v>#DIV/0!</v>
      </c>
      <c r="BA31" s="230" t="e">
        <f t="shared" si="15"/>
        <v>#DIV/0!</v>
      </c>
      <c r="BB31" s="230" t="e">
        <f t="shared" si="15"/>
        <v>#DIV/0!</v>
      </c>
      <c r="BC31" s="230" t="e">
        <f t="shared" si="15"/>
        <v>#DIV/0!</v>
      </c>
      <c r="BD31" s="230" t="e">
        <f t="shared" si="15"/>
        <v>#DIV/0!</v>
      </c>
      <c r="BE31" s="230" t="e">
        <f t="shared" si="15"/>
        <v>#DIV/0!</v>
      </c>
      <c r="BL31" s="17"/>
      <c r="BM31" s="17"/>
      <c r="BN31" s="17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"/>
    </row>
    <row r="32" spans="24:79" ht="28.5">
      <c r="X32" s="21" t="s">
        <v>116</v>
      </c>
      <c r="Y32" s="20" t="s">
        <v>26</v>
      </c>
      <c r="Z32" s="213"/>
      <c r="AA32" s="203"/>
      <c r="AB32" s="203"/>
      <c r="AC32" s="203"/>
      <c r="AD32" s="203"/>
      <c r="AE32" s="203"/>
      <c r="AF32" s="215" t="s">
        <v>117</v>
      </c>
      <c r="AG32" s="214">
        <f aca="true" t="shared" si="18" ref="AG32:AS32">IF(ISTEXT(AF9),AF9,AG9/AF9-1)</f>
        <v>-0.017471251505903007</v>
      </c>
      <c r="AH32" s="214">
        <f t="shared" si="18"/>
        <v>-5.4426602978052685E-05</v>
      </c>
      <c r="AI32" s="214">
        <f t="shared" si="18"/>
        <v>-0.024574129456624072</v>
      </c>
      <c r="AJ32" s="202">
        <f t="shared" si="18"/>
        <v>0.0267045336457834</v>
      </c>
      <c r="AK32" s="202">
        <f t="shared" si="18"/>
        <v>-0.056887532658832396</v>
      </c>
      <c r="AL32" s="202">
        <f t="shared" si="18"/>
        <v>-0.14001685733989677</v>
      </c>
      <c r="AM32" s="202">
        <f t="shared" si="18"/>
        <v>-0.15308146388545363</v>
      </c>
      <c r="AN32" s="214">
        <f t="shared" si="18"/>
        <v>0.005013951596698707</v>
      </c>
      <c r="AO32" s="214">
        <f t="shared" si="18"/>
        <v>-0.23319792838852826</v>
      </c>
      <c r="AP32" s="214">
        <f t="shared" si="18"/>
        <v>0.0013106414801251631</v>
      </c>
      <c r="AQ32" s="214">
        <f t="shared" si="18"/>
        <v>0.1112875957197903</v>
      </c>
      <c r="AR32" s="214">
        <f t="shared" si="18"/>
        <v>0.1308975837176658</v>
      </c>
      <c r="AS32" s="230">
        <f t="shared" si="18"/>
        <v>0.15204570252407312</v>
      </c>
      <c r="AT32" s="230">
        <f t="shared" si="15"/>
        <v>0.10239178641597646</v>
      </c>
      <c r="AU32" s="230">
        <f t="shared" si="15"/>
        <v>-1</v>
      </c>
      <c r="AV32" s="230" t="e">
        <f t="shared" si="15"/>
        <v>#DIV/0!</v>
      </c>
      <c r="AW32" s="230" t="e">
        <f t="shared" si="15"/>
        <v>#DIV/0!</v>
      </c>
      <c r="AX32" s="230" t="e">
        <f t="shared" si="15"/>
        <v>#DIV/0!</v>
      </c>
      <c r="AY32" s="230" t="e">
        <f t="shared" si="15"/>
        <v>#DIV/0!</v>
      </c>
      <c r="AZ32" s="230" t="e">
        <f t="shared" si="15"/>
        <v>#DIV/0!</v>
      </c>
      <c r="BA32" s="230" t="e">
        <f t="shared" si="15"/>
        <v>#DIV/0!</v>
      </c>
      <c r="BB32" s="230" t="e">
        <f t="shared" si="15"/>
        <v>#DIV/0!</v>
      </c>
      <c r="BC32" s="230" t="e">
        <f t="shared" si="15"/>
        <v>#DIV/0!</v>
      </c>
      <c r="BD32" s="230" t="e">
        <f t="shared" si="15"/>
        <v>#DIV/0!</v>
      </c>
      <c r="BE32" s="230" t="e">
        <f t="shared" si="15"/>
        <v>#DIV/0!</v>
      </c>
      <c r="BL32" s="17"/>
      <c r="BM32" s="17"/>
      <c r="BN32" s="17"/>
      <c r="BO32" s="182"/>
      <c r="BP32" s="182"/>
      <c r="BQ32" s="182"/>
      <c r="BR32" s="182"/>
      <c r="BS32" s="182"/>
      <c r="BT32" s="175"/>
      <c r="BU32" s="175"/>
      <c r="BV32" s="175"/>
      <c r="BW32" s="175"/>
      <c r="BX32" s="175"/>
      <c r="BY32" s="175"/>
      <c r="BZ32" s="175"/>
      <c r="CA32" s="17"/>
    </row>
    <row r="33" spans="24:79" ht="28.5">
      <c r="X33" s="21" t="s">
        <v>29</v>
      </c>
      <c r="Y33" s="20" t="s">
        <v>30</v>
      </c>
      <c r="Z33" s="213"/>
      <c r="AA33" s="203"/>
      <c r="AB33" s="203"/>
      <c r="AC33" s="203"/>
      <c r="AD33" s="203"/>
      <c r="AE33" s="203"/>
      <c r="AF33" s="215" t="s">
        <v>97</v>
      </c>
      <c r="AG33" s="214">
        <f aca="true" t="shared" si="19" ref="AG33:AS33">IF(ISTEXT(AF10),AF10,AG10/AF10-1)</f>
        <v>0.03810656830536274</v>
      </c>
      <c r="AH33" s="214">
        <f t="shared" si="19"/>
        <v>0.0934589157397181</v>
      </c>
      <c r="AI33" s="214">
        <f t="shared" si="19"/>
        <v>-0.17029782314591546</v>
      </c>
      <c r="AJ33" s="202">
        <f t="shared" si="19"/>
        <v>-0.22490068820398246</v>
      </c>
      <c r="AK33" s="202">
        <f t="shared" si="19"/>
        <v>-0.08426783653630832</v>
      </c>
      <c r="AL33" s="202">
        <f t="shared" si="19"/>
        <v>-0.1698804584957191</v>
      </c>
      <c r="AM33" s="202">
        <f t="shared" si="19"/>
        <v>-0.06508131324947053</v>
      </c>
      <c r="AN33" s="214">
        <f t="shared" si="19"/>
        <v>-0.027959916112183847</v>
      </c>
      <c r="AO33" s="214">
        <f t="shared" si="19"/>
        <v>0.04133551842197214</v>
      </c>
      <c r="AP33" s="214">
        <f t="shared" si="19"/>
        <v>-0.06368161101990677</v>
      </c>
      <c r="AQ33" s="214">
        <f t="shared" si="19"/>
        <v>0.04479864388273591</v>
      </c>
      <c r="AR33" s="214">
        <f t="shared" si="19"/>
        <v>-0.12353597157450524</v>
      </c>
      <c r="AS33" s="230">
        <f t="shared" si="19"/>
        <v>-0.2800968967246631</v>
      </c>
      <c r="AT33" s="230">
        <f t="shared" si="15"/>
        <v>-0.29035793914869445</v>
      </c>
      <c r="AU33" s="230">
        <f t="shared" si="15"/>
        <v>-1</v>
      </c>
      <c r="AV33" s="230" t="e">
        <f t="shared" si="15"/>
        <v>#DIV/0!</v>
      </c>
      <c r="AW33" s="230" t="e">
        <f t="shared" si="15"/>
        <v>#DIV/0!</v>
      </c>
      <c r="AX33" s="230" t="e">
        <f t="shared" si="15"/>
        <v>#DIV/0!</v>
      </c>
      <c r="AY33" s="230" t="e">
        <f t="shared" si="15"/>
        <v>#DIV/0!</v>
      </c>
      <c r="AZ33" s="230" t="e">
        <f t="shared" si="15"/>
        <v>#DIV/0!</v>
      </c>
      <c r="BA33" s="230" t="e">
        <f t="shared" si="15"/>
        <v>#DIV/0!</v>
      </c>
      <c r="BB33" s="230" t="e">
        <f t="shared" si="15"/>
        <v>#DIV/0!</v>
      </c>
      <c r="BC33" s="230" t="e">
        <f t="shared" si="15"/>
        <v>#DIV/0!</v>
      </c>
      <c r="BD33" s="230" t="e">
        <f t="shared" si="15"/>
        <v>#DIV/0!</v>
      </c>
      <c r="BE33" s="230" t="e">
        <f t="shared" si="15"/>
        <v>#DIV/0!</v>
      </c>
      <c r="BL33" s="17"/>
      <c r="BM33" s="17"/>
      <c r="BN33" s="17"/>
      <c r="BO33" s="182"/>
      <c r="BP33" s="182"/>
      <c r="BQ33" s="182"/>
      <c r="BR33" s="182"/>
      <c r="BS33" s="182"/>
      <c r="BT33" s="175"/>
      <c r="BU33" s="175"/>
      <c r="BV33" s="175"/>
      <c r="BW33" s="175"/>
      <c r="BX33" s="175"/>
      <c r="BY33" s="175"/>
      <c r="BZ33" s="175"/>
      <c r="CA33" s="17"/>
    </row>
    <row r="34" spans="24:79" ht="22.5" customHeight="1" thickBot="1">
      <c r="X34" s="25" t="s">
        <v>33</v>
      </c>
      <c r="Y34" s="23">
        <v>23900</v>
      </c>
      <c r="Z34" s="216"/>
      <c r="AA34" s="205"/>
      <c r="AB34" s="205"/>
      <c r="AC34" s="205"/>
      <c r="AD34" s="205"/>
      <c r="AE34" s="205"/>
      <c r="AF34" s="217" t="s">
        <v>97</v>
      </c>
      <c r="AG34" s="218">
        <f aca="true" t="shared" si="20" ref="AG34:AS34">IF(ISTEXT(AF11),AF11,AG11/AF11-1)</f>
        <v>0.03383537911597623</v>
      </c>
      <c r="AH34" s="218">
        <f t="shared" si="20"/>
        <v>-0.14469254954881783</v>
      </c>
      <c r="AI34" s="218">
        <f t="shared" si="20"/>
        <v>-0.09161192691857334</v>
      </c>
      <c r="AJ34" s="208">
        <f t="shared" si="20"/>
        <v>-0.3166575153318747</v>
      </c>
      <c r="AK34" s="208">
        <f t="shared" si="20"/>
        <v>-0.22786822862483036</v>
      </c>
      <c r="AL34" s="208">
        <f t="shared" si="20"/>
        <v>-0.170561034000966</v>
      </c>
      <c r="AM34" s="208">
        <f t="shared" si="20"/>
        <v>-0.06422153559340238</v>
      </c>
      <c r="AN34" s="218">
        <f t="shared" si="20"/>
        <v>-0.058354444662845784</v>
      </c>
      <c r="AO34" s="218">
        <f t="shared" si="20"/>
        <v>-0.030078104303795206</v>
      </c>
      <c r="AP34" s="218">
        <f t="shared" si="20"/>
        <v>-0.05650491783453526</v>
      </c>
      <c r="AQ34" s="218">
        <f t="shared" si="20"/>
        <v>0.021404656117411935</v>
      </c>
      <c r="AR34" s="218">
        <f t="shared" si="20"/>
        <v>-0.10250832545560962</v>
      </c>
      <c r="AS34" s="231">
        <f t="shared" si="20"/>
        <v>-0.14662344061085564</v>
      </c>
      <c r="AT34" s="231">
        <f t="shared" si="15"/>
        <v>-0.5477871997332036</v>
      </c>
      <c r="AU34" s="231">
        <f t="shared" si="15"/>
        <v>-1</v>
      </c>
      <c r="AV34" s="231" t="e">
        <f t="shared" si="15"/>
        <v>#DIV/0!</v>
      </c>
      <c r="AW34" s="231" t="e">
        <f t="shared" si="15"/>
        <v>#DIV/0!</v>
      </c>
      <c r="AX34" s="231" t="e">
        <f t="shared" si="15"/>
        <v>#DIV/0!</v>
      </c>
      <c r="AY34" s="231" t="e">
        <f t="shared" si="15"/>
        <v>#DIV/0!</v>
      </c>
      <c r="AZ34" s="231" t="e">
        <f t="shared" si="15"/>
        <v>#DIV/0!</v>
      </c>
      <c r="BA34" s="231" t="e">
        <f t="shared" si="15"/>
        <v>#DIV/0!</v>
      </c>
      <c r="BB34" s="231" t="e">
        <f t="shared" si="15"/>
        <v>#DIV/0!</v>
      </c>
      <c r="BC34" s="231" t="e">
        <f t="shared" si="15"/>
        <v>#DIV/0!</v>
      </c>
      <c r="BD34" s="231" t="e">
        <f t="shared" si="15"/>
        <v>#DIV/0!</v>
      </c>
      <c r="BE34" s="231" t="e">
        <f t="shared" si="15"/>
        <v>#DIV/0!</v>
      </c>
      <c r="BL34" s="17"/>
      <c r="BM34" s="17"/>
      <c r="BN34" s="17"/>
      <c r="BO34" s="182"/>
      <c r="BP34" s="182"/>
      <c r="BQ34" s="182"/>
      <c r="BR34" s="182"/>
      <c r="BS34" s="182"/>
      <c r="BT34" s="175"/>
      <c r="BU34" s="175"/>
      <c r="BV34" s="175"/>
      <c r="BW34" s="175"/>
      <c r="BX34" s="175"/>
      <c r="BY34" s="175"/>
      <c r="BZ34" s="175"/>
      <c r="CA34" s="17"/>
    </row>
    <row r="35" spans="24:79" ht="21.75" customHeight="1" thickBot="1" thickTop="1">
      <c r="X35" s="38" t="s">
        <v>18</v>
      </c>
      <c r="Y35" s="39"/>
      <c r="Z35" s="219"/>
      <c r="AA35" s="219"/>
      <c r="AB35" s="220">
        <f>IF(ISTEXT(AA12),AA12,AB12/AA12-1)</f>
        <v>0.007142313837717795</v>
      </c>
      <c r="AC35" s="220">
        <f>IF(ISTEXT(AB12),AB12,AC12/AB12-1)</f>
        <v>0.0065784049369015385</v>
      </c>
      <c r="AD35" s="220">
        <f>IF(ISTEXT(AC12),AC12,AD12/AC12-1)</f>
        <v>-0.006527024837183593</v>
      </c>
      <c r="AE35" s="220">
        <f>IF(ISTEXT(AD12),AD12,AE12/AD12-1)</f>
        <v>0.04963865349615104</v>
      </c>
      <c r="AF35" s="220">
        <f>IF(ISTEXT(AE12),AE12,AF12/AE12-1)</f>
        <v>0.05016747112815101</v>
      </c>
      <c r="AG35" s="220">
        <f aca="true" t="shared" si="21" ref="AG35:AS35">IF(ISTEXT(AF12),AF12,AG12/AF12-1)</f>
        <v>0.010021285102939759</v>
      </c>
      <c r="AH35" s="220">
        <f t="shared" si="21"/>
        <v>-0.004188936885831107</v>
      </c>
      <c r="AI35" s="220">
        <f t="shared" si="21"/>
        <v>-0.03185427131292162</v>
      </c>
      <c r="AJ35" s="220">
        <f t="shared" si="21"/>
        <v>0.0161445032192018</v>
      </c>
      <c r="AK35" s="212">
        <f t="shared" si="21"/>
        <v>0.014024089274511597</v>
      </c>
      <c r="AL35" s="212">
        <f t="shared" si="21"/>
        <v>-0.01913622612647936</v>
      </c>
      <c r="AM35" s="212">
        <f t="shared" si="21"/>
        <v>0.024785511440710284</v>
      </c>
      <c r="AN35" s="220">
        <f t="shared" si="21"/>
        <v>0.0031794383144840843</v>
      </c>
      <c r="AO35" s="220">
        <f t="shared" si="21"/>
        <v>-0.002618998440602427</v>
      </c>
      <c r="AP35" s="220">
        <f t="shared" si="21"/>
        <v>0.0021079753068355966</v>
      </c>
      <c r="AQ35" s="220">
        <f t="shared" si="21"/>
        <v>-0.013343625405917714</v>
      </c>
      <c r="AR35" s="220">
        <f t="shared" si="21"/>
        <v>0.0240696631797348</v>
      </c>
      <c r="AS35" s="232">
        <f t="shared" si="21"/>
        <v>-0.06359084964633055</v>
      </c>
      <c r="AT35" s="232">
        <f t="shared" si="15"/>
        <v>-0.05658913552009126</v>
      </c>
      <c r="AU35" s="232">
        <f t="shared" si="15"/>
        <v>-1</v>
      </c>
      <c r="AV35" s="232" t="e">
        <f t="shared" si="15"/>
        <v>#DIV/0!</v>
      </c>
      <c r="AW35" s="232" t="e">
        <f t="shared" si="15"/>
        <v>#DIV/0!</v>
      </c>
      <c r="AX35" s="232" t="e">
        <f t="shared" si="15"/>
        <v>#DIV/0!</v>
      </c>
      <c r="AY35" s="232" t="e">
        <f t="shared" si="15"/>
        <v>#DIV/0!</v>
      </c>
      <c r="AZ35" s="232" t="e">
        <f t="shared" si="15"/>
        <v>#DIV/0!</v>
      </c>
      <c r="BA35" s="232" t="e">
        <f t="shared" si="15"/>
        <v>#DIV/0!</v>
      </c>
      <c r="BB35" s="232" t="e">
        <f t="shared" si="15"/>
        <v>#DIV/0!</v>
      </c>
      <c r="BC35" s="232" t="e">
        <f t="shared" si="15"/>
        <v>#DIV/0!</v>
      </c>
      <c r="BD35" s="232" t="e">
        <f t="shared" si="15"/>
        <v>#DIV/0!</v>
      </c>
      <c r="BE35" s="232" t="e">
        <f t="shared" si="15"/>
        <v>#DIV/0!</v>
      </c>
      <c r="BL35" s="17"/>
      <c r="BM35" s="17"/>
      <c r="BN35" s="17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"/>
    </row>
    <row r="36" spans="64:79" ht="14.25"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64:79" ht="14.25"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="85" zoomScaleNormal="85" zoomScalePageLayoutView="0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BJ45" sqref="BJ4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5" width="13.75390625" style="1" customWidth="1"/>
    <col min="46" max="46" width="15.625" style="1" customWidth="1"/>
    <col min="47" max="57" width="15.625" style="1" hidden="1" customWidth="1"/>
    <col min="58" max="58" width="19.7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166"/>
      <c r="AA1" s="166" t="s">
        <v>94</v>
      </c>
    </row>
    <row r="2" ht="15" thickBot="1">
      <c r="Y2" s="1" t="s">
        <v>118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 t="shared" si="0"/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3" ht="14.25">
      <c r="W4" s="127" t="s">
        <v>71</v>
      </c>
      <c r="X4" s="129"/>
      <c r="Y4" s="130"/>
      <c r="Z4" s="330">
        <f aca="true" t="shared" si="1" ref="Z4:AS4">SUM(Z5,Z10,Z19,Z24)</f>
        <v>1059075.8665464697</v>
      </c>
      <c r="AA4" s="330">
        <f t="shared" si="1"/>
        <v>1059143.7363701062</v>
      </c>
      <c r="AB4" s="330">
        <f t="shared" si="1"/>
        <v>1066628.0507543075</v>
      </c>
      <c r="AC4" s="330">
        <f t="shared" si="1"/>
        <v>1073684.8991008913</v>
      </c>
      <c r="AD4" s="330">
        <f t="shared" si="1"/>
        <v>1067559.8252931128</v>
      </c>
      <c r="AE4" s="330">
        <f t="shared" si="1"/>
        <v>1122949.9094915595</v>
      </c>
      <c r="AF4" s="330">
        <f t="shared" si="1"/>
        <v>1135266.5189294668</v>
      </c>
      <c r="AG4" s="330">
        <f t="shared" si="1"/>
        <v>1147123.4612483406</v>
      </c>
      <c r="AH4" s="330">
        <f t="shared" si="1"/>
        <v>1143371.569194104</v>
      </c>
      <c r="AI4" s="330">
        <f t="shared" si="1"/>
        <v>1113064.6520029448</v>
      </c>
      <c r="AJ4" s="330">
        <f t="shared" si="1"/>
        <v>1147923.4663119405</v>
      </c>
      <c r="AK4" s="330">
        <f t="shared" si="1"/>
        <v>1166901.9480878306</v>
      </c>
      <c r="AL4" s="330">
        <f t="shared" si="1"/>
        <v>1153217.1679898398</v>
      </c>
      <c r="AM4" s="330">
        <f t="shared" si="1"/>
        <v>1192871.9771158365</v>
      </c>
      <c r="AN4" s="330">
        <f t="shared" si="1"/>
        <v>1198075.5396492004</v>
      </c>
      <c r="AO4" s="330">
        <f t="shared" si="1"/>
        <v>1198420.9607322956</v>
      </c>
      <c r="AP4" s="330">
        <f t="shared" si="1"/>
        <v>1202573.2133610537</v>
      </c>
      <c r="AQ4" s="330">
        <f t="shared" si="1"/>
        <v>1185109.4903619362</v>
      </c>
      <c r="AR4" s="330">
        <f t="shared" si="1"/>
        <v>1218497.0988333216</v>
      </c>
      <c r="AS4" s="330">
        <f t="shared" si="1"/>
        <v>1138433.6591906466</v>
      </c>
      <c r="AT4" s="330">
        <f>SUM(AT5,AT10,AT19,AT24)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50"/>
      <c r="BI4" s="251"/>
      <c r="BJ4" s="250"/>
      <c r="BK4" s="249"/>
    </row>
    <row r="5" spans="23:63" ht="14.25">
      <c r="W5" s="128"/>
      <c r="X5" s="92" t="s">
        <v>47</v>
      </c>
      <c r="Y5" s="94"/>
      <c r="Z5" s="331">
        <f>SUM(Z6:Z9)</f>
        <v>317760.4781841786</v>
      </c>
      <c r="AA5" s="332">
        <f>SUM(AA6:AA9)</f>
        <v>317760.47818417865</v>
      </c>
      <c r="AB5" s="332">
        <f aca="true" t="shared" si="2" ref="AB5:AR5">SUM(AB6:AB9)</f>
        <v>320303.87668561906</v>
      </c>
      <c r="AC5" s="332">
        <f t="shared" si="2"/>
        <v>327020.0023028581</v>
      </c>
      <c r="AD5" s="332">
        <f t="shared" si="2"/>
        <v>308959.2593258289</v>
      </c>
      <c r="AE5" s="332">
        <f t="shared" si="2"/>
        <v>349637.32499823987</v>
      </c>
      <c r="AF5" s="332">
        <f t="shared" si="2"/>
        <v>337867.68730731175</v>
      </c>
      <c r="AG5" s="332">
        <f t="shared" si="2"/>
        <v>337751.04555694584</v>
      </c>
      <c r="AH5" s="332">
        <f t="shared" si="2"/>
        <v>334252.91816824523</v>
      </c>
      <c r="AI5" s="332">
        <f t="shared" si="2"/>
        <v>324060.5164172776</v>
      </c>
      <c r="AJ5" s="332">
        <f t="shared" si="2"/>
        <v>341336.2522967268</v>
      </c>
      <c r="AK5" s="332">
        <f t="shared" si="2"/>
        <v>348484.027641061</v>
      </c>
      <c r="AL5" s="332">
        <f t="shared" si="2"/>
        <v>340210.6961154515</v>
      </c>
      <c r="AM5" s="332">
        <f t="shared" si="2"/>
        <v>371390.75714120234</v>
      </c>
      <c r="AN5" s="332">
        <f t="shared" si="2"/>
        <v>385208.3631586062</v>
      </c>
      <c r="AO5" s="332">
        <f t="shared" si="2"/>
        <v>381734.5765552206</v>
      </c>
      <c r="AP5" s="332">
        <f t="shared" si="2"/>
        <v>397828.14673061034</v>
      </c>
      <c r="AQ5" s="332">
        <f t="shared" si="2"/>
        <v>387262.4677691312</v>
      </c>
      <c r="AR5" s="332">
        <f t="shared" si="2"/>
        <v>440246.8980720965</v>
      </c>
      <c r="AS5" s="332">
        <f>SUM(AS6:AS9)</f>
        <v>413364.1855250835</v>
      </c>
      <c r="AT5" s="332">
        <f>SUM(AT6:AT9)</f>
        <v>378591.86321595457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  <c r="BH5" s="250"/>
      <c r="BI5" s="251"/>
      <c r="BJ5" s="250"/>
      <c r="BK5" s="249"/>
    </row>
    <row r="6" spans="23:63" ht="14.25">
      <c r="W6" s="128"/>
      <c r="X6" s="160"/>
      <c r="Y6" s="162" t="s">
        <v>88</v>
      </c>
      <c r="Z6" s="333">
        <v>290009.52564138314</v>
      </c>
      <c r="AA6" s="334">
        <v>290009.5256413832</v>
      </c>
      <c r="AB6" s="334">
        <v>292439.99003429327</v>
      </c>
      <c r="AC6" s="334">
        <v>299980.6035291525</v>
      </c>
      <c r="AD6" s="334">
        <v>282291.30689937295</v>
      </c>
      <c r="AE6" s="334">
        <v>319307.3683115373</v>
      </c>
      <c r="AF6" s="334">
        <v>307579.2247801886</v>
      </c>
      <c r="AG6" s="334">
        <v>308999.94370842725</v>
      </c>
      <c r="AH6" s="334">
        <v>302237.6985130534</v>
      </c>
      <c r="AI6" s="334">
        <v>292423.6383148639</v>
      </c>
      <c r="AJ6" s="334">
        <v>312245.5285181977</v>
      </c>
      <c r="AK6" s="334">
        <v>320871.65585379855</v>
      </c>
      <c r="AL6" s="334">
        <v>313536.4190728003</v>
      </c>
      <c r="AM6" s="334">
        <v>340576.39816028625</v>
      </c>
      <c r="AN6" s="334">
        <v>357840.34229383105</v>
      </c>
      <c r="AO6" s="334">
        <v>353275.37504229933</v>
      </c>
      <c r="AP6" s="334">
        <v>369917.53777060425</v>
      </c>
      <c r="AQ6" s="334">
        <v>362421.34773383354</v>
      </c>
      <c r="AR6" s="334">
        <v>415752.47406389564</v>
      </c>
      <c r="AS6" s="334">
        <v>387097.17967033014</v>
      </c>
      <c r="AT6" s="334">
        <v>349334.76594208623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61"/>
      <c r="BH6" s="250"/>
      <c r="BI6" s="250"/>
      <c r="BJ6" s="250"/>
      <c r="BK6" s="249"/>
    </row>
    <row r="7" spans="23:63" ht="14.25">
      <c r="W7" s="128"/>
      <c r="X7" s="160"/>
      <c r="Y7" s="164" t="s">
        <v>89</v>
      </c>
      <c r="Z7" s="335">
        <v>571.3802016670321</v>
      </c>
      <c r="AA7" s="334">
        <v>571.3802016670321</v>
      </c>
      <c r="AB7" s="334">
        <v>557.6479307684623</v>
      </c>
      <c r="AC7" s="334">
        <v>589.5078921721699</v>
      </c>
      <c r="AD7" s="334">
        <v>636.8196886482708</v>
      </c>
      <c r="AE7" s="334">
        <v>729.7380302914114</v>
      </c>
      <c r="AF7" s="334">
        <v>739.5481454273395</v>
      </c>
      <c r="AG7" s="334">
        <v>761.206616337598</v>
      </c>
      <c r="AH7" s="334">
        <v>789.474682824386</v>
      </c>
      <c r="AI7" s="334">
        <v>835.3489358436811</v>
      </c>
      <c r="AJ7" s="334">
        <v>901.0476099964656</v>
      </c>
      <c r="AK7" s="334">
        <v>916.3237182516609</v>
      </c>
      <c r="AL7" s="334">
        <v>871.128704368587</v>
      </c>
      <c r="AM7" s="334">
        <v>920.3683683815369</v>
      </c>
      <c r="AN7" s="334">
        <v>870.7702325446351</v>
      </c>
      <c r="AO7" s="334">
        <v>939.2101163588604</v>
      </c>
      <c r="AP7" s="334">
        <v>1037.860917186159</v>
      </c>
      <c r="AQ7" s="334">
        <v>966.3378598227341</v>
      </c>
      <c r="AR7" s="334">
        <v>992.1436123858842</v>
      </c>
      <c r="AS7" s="334">
        <v>910.1577758483563</v>
      </c>
      <c r="AT7" s="334">
        <v>908.5081508281814</v>
      </c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63"/>
      <c r="BH7" s="250"/>
      <c r="BI7" s="250"/>
      <c r="BJ7" s="250"/>
      <c r="BK7" s="249"/>
    </row>
    <row r="8" spans="23:63" ht="13.5" customHeight="1">
      <c r="W8" s="128"/>
      <c r="X8" s="93"/>
      <c r="Y8" s="53" t="s">
        <v>75</v>
      </c>
      <c r="Z8" s="336">
        <v>15893.24194428691</v>
      </c>
      <c r="AA8" s="334">
        <v>15893.24194428691</v>
      </c>
      <c r="AB8" s="334">
        <v>15943.333460838738</v>
      </c>
      <c r="AC8" s="334">
        <v>16399.556242983148</v>
      </c>
      <c r="AD8" s="334">
        <v>17008.608798732406</v>
      </c>
      <c r="AE8" s="334">
        <v>17378.62042059257</v>
      </c>
      <c r="AF8" s="334">
        <v>16956.41688983841</v>
      </c>
      <c r="AG8" s="334">
        <v>17132.1127058852</v>
      </c>
      <c r="AH8" s="334">
        <v>18602.210302104457</v>
      </c>
      <c r="AI8" s="334">
        <v>18300.433896585404</v>
      </c>
      <c r="AJ8" s="334">
        <v>17937.298574318003</v>
      </c>
      <c r="AK8" s="334">
        <v>17284.550492505015</v>
      </c>
      <c r="AL8" s="334">
        <v>16545.2515565966</v>
      </c>
      <c r="AM8" s="334">
        <v>16039.429504896116</v>
      </c>
      <c r="AN8" s="334">
        <v>15997.465568298101</v>
      </c>
      <c r="AO8" s="334">
        <v>15834.234746288535</v>
      </c>
      <c r="AP8" s="334">
        <v>16434.41132998856</v>
      </c>
      <c r="AQ8" s="334">
        <v>16088.53249381542</v>
      </c>
      <c r="AR8" s="334">
        <v>16013.120205421614</v>
      </c>
      <c r="AS8" s="334">
        <v>14320.309409738506</v>
      </c>
      <c r="AT8" s="334">
        <v>14342.745328154238</v>
      </c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100"/>
      <c r="BG8" s="101"/>
      <c r="BH8" s="250"/>
      <c r="BI8" s="250"/>
      <c r="BJ8" s="250"/>
      <c r="BK8" s="249"/>
    </row>
    <row r="9" spans="23:63" ht="14.25">
      <c r="W9" s="128"/>
      <c r="X9" s="93"/>
      <c r="Y9" s="54" t="s">
        <v>123</v>
      </c>
      <c r="Z9" s="337">
        <v>11286.33039684152</v>
      </c>
      <c r="AA9" s="334">
        <v>11286.330396841522</v>
      </c>
      <c r="AB9" s="334">
        <v>11362.905259718576</v>
      </c>
      <c r="AC9" s="334">
        <v>10050.3346385503</v>
      </c>
      <c r="AD9" s="334">
        <v>9022.523939075281</v>
      </c>
      <c r="AE9" s="334">
        <v>12221.598235818608</v>
      </c>
      <c r="AF9" s="334">
        <v>12592.497491857448</v>
      </c>
      <c r="AG9" s="334">
        <v>10857.782526295832</v>
      </c>
      <c r="AH9" s="334">
        <v>12623.534670262976</v>
      </c>
      <c r="AI9" s="334">
        <v>12501.095269984633</v>
      </c>
      <c r="AJ9" s="334">
        <v>10252.377594214648</v>
      </c>
      <c r="AK9" s="334">
        <v>9411.497576505775</v>
      </c>
      <c r="AL9" s="334">
        <v>9257.896781685977</v>
      </c>
      <c r="AM9" s="334">
        <v>13854.561107638481</v>
      </c>
      <c r="AN9" s="334">
        <v>10499.785063932388</v>
      </c>
      <c r="AO9" s="334">
        <v>11685.756650273848</v>
      </c>
      <c r="AP9" s="334">
        <v>10438.336712831413</v>
      </c>
      <c r="AQ9" s="334">
        <v>7786.249681659537</v>
      </c>
      <c r="AR9" s="334">
        <v>7489.160190393333</v>
      </c>
      <c r="AS9" s="334">
        <v>11036.538669166506</v>
      </c>
      <c r="AT9" s="334">
        <v>14005.843794885928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4"/>
      <c r="BH9" s="250"/>
      <c r="BI9" s="250"/>
      <c r="BJ9" s="250"/>
      <c r="BK9" s="249"/>
    </row>
    <row r="10" spans="23:63" ht="14.25">
      <c r="W10" s="128"/>
      <c r="X10" s="109" t="s">
        <v>48</v>
      </c>
      <c r="Y10" s="112"/>
      <c r="Z10" s="338">
        <f>SUM(Z11:Z18)</f>
        <v>389990.97210019204</v>
      </c>
      <c r="AA10" s="339">
        <f>SUM(AA11:AA18)</f>
        <v>390068.0296477943</v>
      </c>
      <c r="AB10" s="339">
        <f aca="true" t="shared" si="3" ref="AB10:AR10">SUM(AB11:AB18)</f>
        <v>385983.0518790047</v>
      </c>
      <c r="AC10" s="339">
        <f t="shared" si="3"/>
        <v>377196.87553067494</v>
      </c>
      <c r="AD10" s="339">
        <f t="shared" si="3"/>
        <v>375411.02797521226</v>
      </c>
      <c r="AE10" s="339">
        <f t="shared" si="3"/>
        <v>382516.71066850994</v>
      </c>
      <c r="AF10" s="339">
        <f t="shared" si="3"/>
        <v>386642.894571936</v>
      </c>
      <c r="AG10" s="339">
        <f t="shared" si="3"/>
        <v>395642.0467758538</v>
      </c>
      <c r="AH10" s="339">
        <f t="shared" si="3"/>
        <v>396846.50390778336</v>
      </c>
      <c r="AI10" s="339">
        <f t="shared" si="3"/>
        <v>373081.20671341626</v>
      </c>
      <c r="AJ10" s="339">
        <f t="shared" si="3"/>
        <v>379502.02616211853</v>
      </c>
      <c r="AK10" s="339">
        <f t="shared" si="3"/>
        <v>388933.1494635993</v>
      </c>
      <c r="AL10" s="339">
        <f t="shared" si="3"/>
        <v>377725.2162336976</v>
      </c>
      <c r="AM10" s="339">
        <f t="shared" si="3"/>
        <v>384010.5193911772</v>
      </c>
      <c r="AN10" s="339">
        <f t="shared" si="3"/>
        <v>383062.7072297469</v>
      </c>
      <c r="AO10" s="339">
        <f t="shared" si="3"/>
        <v>387976.4992490134</v>
      </c>
      <c r="AP10" s="339">
        <f t="shared" si="3"/>
        <v>379474.4343618954</v>
      </c>
      <c r="AQ10" s="339">
        <f t="shared" si="3"/>
        <v>379891.00659596594</v>
      </c>
      <c r="AR10" s="339">
        <f t="shared" si="3"/>
        <v>375136.393438868</v>
      </c>
      <c r="AS10" s="339">
        <f>SUM(AS11:AS18)</f>
        <v>340291.703726686</v>
      </c>
      <c r="AT10" s="339">
        <f>SUM(AT11:AT18)</f>
        <v>326079.3642198134</v>
      </c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4"/>
      <c r="BH10" s="250"/>
      <c r="BI10" s="251"/>
      <c r="BJ10" s="250"/>
      <c r="BK10" s="249"/>
    </row>
    <row r="11" spans="23:63" ht="14.25">
      <c r="W11" s="128"/>
      <c r="X11" s="110"/>
      <c r="Y11" s="52" t="s">
        <v>199</v>
      </c>
      <c r="Z11" s="340">
        <v>36405.11338083324</v>
      </c>
      <c r="AA11" s="340">
        <v>36414.30110479926</v>
      </c>
      <c r="AB11" s="340">
        <v>38582.21339218642</v>
      </c>
      <c r="AC11" s="340">
        <v>38784.34827370142</v>
      </c>
      <c r="AD11" s="340">
        <v>38387.145567636835</v>
      </c>
      <c r="AE11" s="340">
        <v>37663.87664555584</v>
      </c>
      <c r="AF11" s="340">
        <v>36656.1442979364</v>
      </c>
      <c r="AG11" s="340">
        <v>37404.25486364502</v>
      </c>
      <c r="AH11" s="340">
        <v>36390.67214450576</v>
      </c>
      <c r="AI11" s="340">
        <v>34834.54898609556</v>
      </c>
      <c r="AJ11" s="340">
        <v>33580.72594016176</v>
      </c>
      <c r="AK11" s="340">
        <v>31081.66648633124</v>
      </c>
      <c r="AL11" s="340">
        <v>30093.618607589182</v>
      </c>
      <c r="AM11" s="340">
        <v>29535.802520264377</v>
      </c>
      <c r="AN11" s="340">
        <v>28500.666732438738</v>
      </c>
      <c r="AO11" s="340">
        <v>28442.244655513306</v>
      </c>
      <c r="AP11" s="340">
        <v>27855.74500107065</v>
      </c>
      <c r="AQ11" s="340">
        <v>26199.288046132882</v>
      </c>
      <c r="AR11" s="340">
        <v>25017.92047361323</v>
      </c>
      <c r="AS11" s="340">
        <v>23083.383485679162</v>
      </c>
      <c r="AT11" s="340">
        <v>23436.716381441816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  <c r="BH11" s="252"/>
      <c r="BI11" s="253"/>
      <c r="BJ11" s="251"/>
      <c r="BK11" s="249"/>
    </row>
    <row r="12" spans="23:63" ht="14.25">
      <c r="W12" s="128"/>
      <c r="X12" s="110"/>
      <c r="Y12" s="53" t="s">
        <v>81</v>
      </c>
      <c r="Z12" s="340">
        <v>25825.233380269172</v>
      </c>
      <c r="AA12" s="334">
        <v>25825.233380269172</v>
      </c>
      <c r="AB12" s="334">
        <v>26033.75125829962</v>
      </c>
      <c r="AC12" s="334">
        <v>25782.437254465352</v>
      </c>
      <c r="AD12" s="334">
        <v>26418.40701554084</v>
      </c>
      <c r="AE12" s="334">
        <v>27684.165643182194</v>
      </c>
      <c r="AF12" s="334">
        <v>29393.539864426275</v>
      </c>
      <c r="AG12" s="334">
        <v>29348.143794649222</v>
      </c>
      <c r="AH12" s="334">
        <v>29213.850293732536</v>
      </c>
      <c r="AI12" s="334">
        <v>27945.808759410396</v>
      </c>
      <c r="AJ12" s="334">
        <v>28308.546345339197</v>
      </c>
      <c r="AK12" s="334">
        <v>28921.94237154784</v>
      </c>
      <c r="AL12" s="334">
        <v>28267.424241604735</v>
      </c>
      <c r="AM12" s="334">
        <v>27813.715932540446</v>
      </c>
      <c r="AN12" s="334">
        <v>27342.295056372008</v>
      </c>
      <c r="AO12" s="334">
        <v>27117.218250819635</v>
      </c>
      <c r="AP12" s="334">
        <v>25559.222080008927</v>
      </c>
      <c r="AQ12" s="334">
        <v>24168.120812571764</v>
      </c>
      <c r="AR12" s="334">
        <v>23325.02527262977</v>
      </c>
      <c r="AS12" s="334">
        <v>21238.986038112846</v>
      </c>
      <c r="AT12" s="334">
        <v>19595.942711839776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  <c r="BH12" s="250"/>
      <c r="BI12" s="250"/>
      <c r="BJ12" s="250"/>
      <c r="BK12" s="249"/>
    </row>
    <row r="13" spans="23:63" ht="14.25">
      <c r="W13" s="128"/>
      <c r="X13" s="110"/>
      <c r="Y13" s="91" t="s">
        <v>82</v>
      </c>
      <c r="Z13" s="340">
        <v>55048.283053807594</v>
      </c>
      <c r="AA13" s="334">
        <v>55048.283053807594</v>
      </c>
      <c r="AB13" s="334">
        <v>57923.02403732641</v>
      </c>
      <c r="AC13" s="334">
        <v>58880.45295462207</v>
      </c>
      <c r="AD13" s="334">
        <v>60785.24925627564</v>
      </c>
      <c r="AE13" s="334">
        <v>63599.32007093952</v>
      </c>
      <c r="AF13" s="334">
        <v>64575.38102892913</v>
      </c>
      <c r="AG13" s="334">
        <v>66417.62244616705</v>
      </c>
      <c r="AH13" s="334">
        <v>64695.36024341399</v>
      </c>
      <c r="AI13" s="334">
        <v>53118.838915338856</v>
      </c>
      <c r="AJ13" s="334">
        <v>55544.97954346979</v>
      </c>
      <c r="AK13" s="334">
        <v>56712.29076330655</v>
      </c>
      <c r="AL13" s="334">
        <v>54571.066533594756</v>
      </c>
      <c r="AM13" s="334">
        <v>53455.593227759775</v>
      </c>
      <c r="AN13" s="334">
        <v>51626.516522585254</v>
      </c>
      <c r="AO13" s="334">
        <v>51888.71463544345</v>
      </c>
      <c r="AP13" s="334">
        <v>50856.269179184266</v>
      </c>
      <c r="AQ13" s="334">
        <v>51518.011685351084</v>
      </c>
      <c r="AR13" s="334">
        <v>52232.32302342543</v>
      </c>
      <c r="AS13" s="334">
        <v>47207.6412557858</v>
      </c>
      <c r="AT13" s="334">
        <v>46721.44440277426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  <c r="BH13" s="250"/>
      <c r="BI13" s="250"/>
      <c r="BJ13" s="250"/>
      <c r="BK13" s="249"/>
    </row>
    <row r="14" spans="23:63" ht="14.25">
      <c r="W14" s="128"/>
      <c r="X14" s="110"/>
      <c r="Y14" s="91" t="s">
        <v>83</v>
      </c>
      <c r="Z14" s="340">
        <v>40397.228133212404</v>
      </c>
      <c r="AA14" s="334">
        <v>40397.228133212404</v>
      </c>
      <c r="AB14" s="334">
        <v>41525.28465192056</v>
      </c>
      <c r="AC14" s="334">
        <v>41481.42726737278</v>
      </c>
      <c r="AD14" s="334">
        <v>41759.89657820259</v>
      </c>
      <c r="AE14" s="334">
        <v>42721.29047346857</v>
      </c>
      <c r="AF14" s="334">
        <v>43177.883260351984</v>
      </c>
      <c r="AG14" s="334">
        <v>43423.37450018369</v>
      </c>
      <c r="AH14" s="334">
        <v>43007.0586844609</v>
      </c>
      <c r="AI14" s="334">
        <v>36302.40448380976</v>
      </c>
      <c r="AJ14" s="334">
        <v>36688.6426566411</v>
      </c>
      <c r="AK14" s="334">
        <v>37766.66770803397</v>
      </c>
      <c r="AL14" s="334">
        <v>36563.8912886347</v>
      </c>
      <c r="AM14" s="334">
        <v>36144.59439102984</v>
      </c>
      <c r="AN14" s="334">
        <v>37484.84216492952</v>
      </c>
      <c r="AO14" s="334">
        <v>35627.815625287396</v>
      </c>
      <c r="AP14" s="334">
        <v>35094.024163373564</v>
      </c>
      <c r="AQ14" s="334">
        <v>35252.14943051681</v>
      </c>
      <c r="AR14" s="334">
        <v>35384.63561660404</v>
      </c>
      <c r="AS14" s="334">
        <v>33657.37011630332</v>
      </c>
      <c r="AT14" s="334">
        <v>31698.438883625942</v>
      </c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105"/>
      <c r="BG14" s="106"/>
      <c r="BH14" s="250"/>
      <c r="BI14" s="250"/>
      <c r="BJ14" s="250"/>
      <c r="BK14" s="249"/>
    </row>
    <row r="15" spans="23:63" ht="14.25">
      <c r="W15" s="128"/>
      <c r="X15" s="110"/>
      <c r="Y15" s="91" t="s">
        <v>84</v>
      </c>
      <c r="Z15" s="340">
        <v>149600.28627090732</v>
      </c>
      <c r="AA15" s="334">
        <v>149600.28627090732</v>
      </c>
      <c r="AB15" s="334">
        <v>145196.64157467306</v>
      </c>
      <c r="AC15" s="334">
        <v>138306.54925687588</v>
      </c>
      <c r="AD15" s="334">
        <v>138049.69378679644</v>
      </c>
      <c r="AE15" s="334">
        <v>140473.85899276254</v>
      </c>
      <c r="AF15" s="334">
        <v>141862.01063315404</v>
      </c>
      <c r="AG15" s="334">
        <v>144344.38534304293</v>
      </c>
      <c r="AH15" s="334">
        <v>146735.3086597961</v>
      </c>
      <c r="AI15" s="334">
        <v>138729.45107073223</v>
      </c>
      <c r="AJ15" s="334">
        <v>145598.6148600945</v>
      </c>
      <c r="AK15" s="334">
        <v>150468.3096638245</v>
      </c>
      <c r="AL15" s="334">
        <v>147655.34213139125</v>
      </c>
      <c r="AM15" s="334">
        <v>153369.95759679493</v>
      </c>
      <c r="AN15" s="334">
        <v>154920.7621587436</v>
      </c>
      <c r="AO15" s="334">
        <v>155388.88478082846</v>
      </c>
      <c r="AP15" s="334">
        <v>152107.15697738138</v>
      </c>
      <c r="AQ15" s="334">
        <v>154129.94699519343</v>
      </c>
      <c r="AR15" s="334">
        <v>159471.7675206747</v>
      </c>
      <c r="AS15" s="334">
        <v>142892.16161259124</v>
      </c>
      <c r="AT15" s="334">
        <v>134092.59510144574</v>
      </c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105"/>
      <c r="BG15" s="106"/>
      <c r="BH15" s="250"/>
      <c r="BI15" s="250"/>
      <c r="BJ15" s="250"/>
      <c r="BK15" s="249"/>
    </row>
    <row r="16" spans="23:63" ht="14.25">
      <c r="W16" s="128"/>
      <c r="X16" s="110"/>
      <c r="Y16" s="91" t="s">
        <v>85</v>
      </c>
      <c r="Z16" s="340">
        <v>17886.248094293594</v>
      </c>
      <c r="AA16" s="334">
        <v>17886.248094293594</v>
      </c>
      <c r="AB16" s="334">
        <v>18061.042974641707</v>
      </c>
      <c r="AC16" s="334">
        <v>17635.531720752973</v>
      </c>
      <c r="AD16" s="334">
        <v>16934.820492921954</v>
      </c>
      <c r="AE16" s="334">
        <v>18118.91602647805</v>
      </c>
      <c r="AF16" s="334">
        <v>18598.210299672064</v>
      </c>
      <c r="AG16" s="334">
        <v>19142.750178698952</v>
      </c>
      <c r="AH16" s="334">
        <v>12611.385106651443</v>
      </c>
      <c r="AI16" s="334">
        <v>8339.939796119423</v>
      </c>
      <c r="AJ16" s="334">
        <v>8222.585299633738</v>
      </c>
      <c r="AK16" s="334">
        <v>8659.591823581291</v>
      </c>
      <c r="AL16" s="334">
        <v>7840.595060546365</v>
      </c>
      <c r="AM16" s="334">
        <v>8675.856438151464</v>
      </c>
      <c r="AN16" s="334">
        <v>8652.458072469126</v>
      </c>
      <c r="AO16" s="334">
        <v>8669.573919937588</v>
      </c>
      <c r="AP16" s="334">
        <v>9294.253959516256</v>
      </c>
      <c r="AQ16" s="334">
        <v>9511.969562679858</v>
      </c>
      <c r="AR16" s="334">
        <v>9558.482393321327</v>
      </c>
      <c r="AS16" s="334">
        <v>7875.650909632886</v>
      </c>
      <c r="AT16" s="334">
        <v>7478.647565763263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  <c r="BH16" s="250"/>
      <c r="BI16" s="250"/>
      <c r="BJ16" s="250"/>
      <c r="BK16" s="249"/>
    </row>
    <row r="17" spans="23:63" ht="14.25">
      <c r="W17" s="128"/>
      <c r="X17" s="110"/>
      <c r="Y17" s="91" t="s">
        <v>86</v>
      </c>
      <c r="Z17" s="340">
        <v>-29380.684483794303</v>
      </c>
      <c r="AA17" s="334">
        <v>-29312.81466015804</v>
      </c>
      <c r="AB17" s="334">
        <v>-29434.714061809154</v>
      </c>
      <c r="AC17" s="334">
        <v>-29578.85628553855</v>
      </c>
      <c r="AD17" s="334">
        <v>-30392.823220501345</v>
      </c>
      <c r="AE17" s="334">
        <v>-30925.46289907198</v>
      </c>
      <c r="AF17" s="334">
        <v>-29680.749965395233</v>
      </c>
      <c r="AG17" s="334">
        <v>-29585.84078683381</v>
      </c>
      <c r="AH17" s="334">
        <v>-24381.110697281318</v>
      </c>
      <c r="AI17" s="334">
        <v>-16497.51253798085</v>
      </c>
      <c r="AJ17" s="334">
        <v>-18531.335246552066</v>
      </c>
      <c r="AK17" s="334">
        <v>-16157.18052287479</v>
      </c>
      <c r="AL17" s="334">
        <v>-15832.891234246159</v>
      </c>
      <c r="AM17" s="334">
        <v>-16525.475985839625</v>
      </c>
      <c r="AN17" s="334">
        <v>-17392.259606835778</v>
      </c>
      <c r="AO17" s="334">
        <v>-16972.28913969418</v>
      </c>
      <c r="AP17" s="334">
        <v>-14722.22926576874</v>
      </c>
      <c r="AQ17" s="334">
        <v>-14792.853993450664</v>
      </c>
      <c r="AR17" s="334">
        <v>-15124.077333125852</v>
      </c>
      <c r="AS17" s="334">
        <v>-13355.470450506691</v>
      </c>
      <c r="AT17" s="334">
        <v>-13576.664340702055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  <c r="BH17" s="250"/>
      <c r="BI17" s="250"/>
      <c r="BJ17" s="250"/>
      <c r="BK17" s="249"/>
    </row>
    <row r="18" spans="23:63" ht="14.25">
      <c r="W18" s="128"/>
      <c r="X18" s="111"/>
      <c r="Y18" s="91" t="s">
        <v>87</v>
      </c>
      <c r="Z18" s="337">
        <v>94209.26427066309</v>
      </c>
      <c r="AA18" s="337">
        <v>94209.26427066303</v>
      </c>
      <c r="AB18" s="337">
        <v>88095.80805176607</v>
      </c>
      <c r="AC18" s="337">
        <v>85904.98508842301</v>
      </c>
      <c r="AD18" s="337">
        <v>83468.63849833934</v>
      </c>
      <c r="AE18" s="337">
        <v>83180.7457151952</v>
      </c>
      <c r="AF18" s="337">
        <v>82060.47515286127</v>
      </c>
      <c r="AG18" s="337">
        <v>85147.35643630073</v>
      </c>
      <c r="AH18" s="337">
        <v>88573.97947250394</v>
      </c>
      <c r="AI18" s="337">
        <v>90307.72723989096</v>
      </c>
      <c r="AJ18" s="337">
        <v>90089.26676333055</v>
      </c>
      <c r="AK18" s="337">
        <v>91479.86116984871</v>
      </c>
      <c r="AL18" s="337">
        <v>88566.16960458271</v>
      </c>
      <c r="AM18" s="337">
        <v>91540.47527047602</v>
      </c>
      <c r="AN18" s="337">
        <v>91927.42612904444</v>
      </c>
      <c r="AO18" s="337">
        <v>97814.33652087772</v>
      </c>
      <c r="AP18" s="337">
        <v>93429.99226712907</v>
      </c>
      <c r="AQ18" s="337">
        <v>93904.3740569707</v>
      </c>
      <c r="AR18" s="337">
        <v>85270.31647172535</v>
      </c>
      <c r="AS18" s="337">
        <v>77691.98075908743</v>
      </c>
      <c r="AT18" s="337">
        <v>76632.24351362465</v>
      </c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3"/>
      <c r="BG18" s="104"/>
      <c r="BH18" s="250"/>
      <c r="BI18" s="250"/>
      <c r="BJ18" s="250"/>
      <c r="BK18" s="249"/>
    </row>
    <row r="19" spans="23:63" ht="14.25">
      <c r="W19" s="128"/>
      <c r="X19" s="121" t="s">
        <v>49</v>
      </c>
      <c r="Y19" s="123"/>
      <c r="Z19" s="342">
        <f>SUM(Z20:Z23)</f>
        <v>211053.69277127297</v>
      </c>
      <c r="AA19" s="343">
        <f>SUM(AA20:AA23)</f>
        <v>211053.692771273</v>
      </c>
      <c r="AB19" s="343">
        <f aca="true" t="shared" si="4" ref="AB19:AR19">SUM(AB20:AB23)</f>
        <v>222466.79120362003</v>
      </c>
      <c r="AC19" s="343">
        <f t="shared" si="4"/>
        <v>226859.69404186204</v>
      </c>
      <c r="AD19" s="343">
        <f t="shared" si="4"/>
        <v>231727.9289389844</v>
      </c>
      <c r="AE19" s="343">
        <f t="shared" si="4"/>
        <v>243681.02662465375</v>
      </c>
      <c r="AF19" s="343">
        <f t="shared" si="4"/>
        <v>251166.52595206574</v>
      </c>
      <c r="AG19" s="343">
        <f t="shared" si="4"/>
        <v>256750.557216716</v>
      </c>
      <c r="AH19" s="343">
        <f t="shared" si="4"/>
        <v>258734.09617317154</v>
      </c>
      <c r="AI19" s="343">
        <f t="shared" si="4"/>
        <v>257853.86122417575</v>
      </c>
      <c r="AJ19" s="343">
        <f t="shared" si="4"/>
        <v>260017.177513224</v>
      </c>
      <c r="AK19" s="343">
        <f t="shared" si="4"/>
        <v>259076.39361946302</v>
      </c>
      <c r="AL19" s="343">
        <f t="shared" si="4"/>
        <v>261120.73469872962</v>
      </c>
      <c r="AM19" s="343">
        <f t="shared" si="4"/>
        <v>255478.8762107888</v>
      </c>
      <c r="AN19" s="343">
        <f t="shared" si="4"/>
        <v>252947.15920517695</v>
      </c>
      <c r="AO19" s="343">
        <f t="shared" si="4"/>
        <v>252413.85998375205</v>
      </c>
      <c r="AP19" s="343">
        <f t="shared" si="4"/>
        <v>247009.68507636717</v>
      </c>
      <c r="AQ19" s="343">
        <f t="shared" si="4"/>
        <v>243632.49496046995</v>
      </c>
      <c r="AR19" s="343">
        <f t="shared" si="4"/>
        <v>237757.1261888937</v>
      </c>
      <c r="AS19" s="343">
        <f>SUM(AS20:AS23)</f>
        <v>227679.59960670688</v>
      </c>
      <c r="AT19" s="343">
        <f>SUM(AT20:AT23)</f>
        <v>222143.4880130605</v>
      </c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5"/>
      <c r="BH19" s="250"/>
      <c r="BI19" s="251"/>
      <c r="BJ19" s="250"/>
      <c r="BK19" s="249"/>
    </row>
    <row r="20" spans="23:63" ht="14.25">
      <c r="W20" s="128"/>
      <c r="X20" s="122"/>
      <c r="Y20" s="52" t="s">
        <v>50</v>
      </c>
      <c r="Z20" s="340">
        <v>7162.41373467297</v>
      </c>
      <c r="AA20" s="334">
        <v>7162.41373467297</v>
      </c>
      <c r="AB20" s="334">
        <v>7762.960481416881</v>
      </c>
      <c r="AC20" s="334">
        <v>8291.472027621348</v>
      </c>
      <c r="AD20" s="334">
        <v>8688.764321731926</v>
      </c>
      <c r="AE20" s="334">
        <v>9153.16177100551</v>
      </c>
      <c r="AF20" s="334">
        <v>10278.29057964515</v>
      </c>
      <c r="AG20" s="334">
        <v>10086.072696871752</v>
      </c>
      <c r="AH20" s="334">
        <v>10744.189447108492</v>
      </c>
      <c r="AI20" s="334">
        <v>10709.474289425121</v>
      </c>
      <c r="AJ20" s="334">
        <v>10531.517510201822</v>
      </c>
      <c r="AK20" s="334">
        <v>10677.13098467719</v>
      </c>
      <c r="AL20" s="334">
        <v>10724.198612064289</v>
      </c>
      <c r="AM20" s="334">
        <v>10933.837362880104</v>
      </c>
      <c r="AN20" s="334">
        <v>11063.17716772301</v>
      </c>
      <c r="AO20" s="334">
        <v>10663.394897683744</v>
      </c>
      <c r="AP20" s="334">
        <v>10798.81815599994</v>
      </c>
      <c r="AQ20" s="334">
        <v>11178.230719633708</v>
      </c>
      <c r="AR20" s="334">
        <v>10875.772004529685</v>
      </c>
      <c r="AS20" s="334">
        <v>10277.1381635107</v>
      </c>
      <c r="AT20" s="334">
        <v>9781.962624741842</v>
      </c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105"/>
      <c r="BG20" s="106"/>
      <c r="BH20" s="250"/>
      <c r="BI20" s="250"/>
      <c r="BJ20" s="250"/>
      <c r="BK20" s="249"/>
    </row>
    <row r="21" spans="23:63" ht="14.25">
      <c r="W21" s="128"/>
      <c r="X21" s="122"/>
      <c r="Y21" s="53" t="s">
        <v>51</v>
      </c>
      <c r="Z21" s="340">
        <v>189227.87638242528</v>
      </c>
      <c r="AA21" s="334">
        <v>189227.8763824253</v>
      </c>
      <c r="AB21" s="334">
        <v>199472.2979832289</v>
      </c>
      <c r="AC21" s="334">
        <v>203591.17181375672</v>
      </c>
      <c r="AD21" s="334">
        <v>208310.41730265503</v>
      </c>
      <c r="AE21" s="334">
        <v>219481.13744861685</v>
      </c>
      <c r="AF21" s="334">
        <v>225381.44878737038</v>
      </c>
      <c r="AG21" s="334">
        <v>230301.59503873638</v>
      </c>
      <c r="AH21" s="334">
        <v>230682.07338969587</v>
      </c>
      <c r="AI21" s="334">
        <v>231670.31388101645</v>
      </c>
      <c r="AJ21" s="334">
        <v>234121.39322831342</v>
      </c>
      <c r="AK21" s="334">
        <v>232827.35019457145</v>
      </c>
      <c r="AL21" s="334">
        <v>235321.839961518</v>
      </c>
      <c r="AM21" s="334">
        <v>229309.64312064392</v>
      </c>
      <c r="AN21" s="334">
        <v>227122.05628008506</v>
      </c>
      <c r="AO21" s="334">
        <v>228194.68742674985</v>
      </c>
      <c r="AP21" s="334">
        <v>222652.18258701707</v>
      </c>
      <c r="AQ21" s="334">
        <v>219168.9088996243</v>
      </c>
      <c r="AR21" s="334">
        <v>214087.4875475488</v>
      </c>
      <c r="AS21" s="334">
        <v>205490.59010388164</v>
      </c>
      <c r="AT21" s="334">
        <v>201144.3247794473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  <c r="BH21" s="250"/>
      <c r="BI21" s="250"/>
      <c r="BJ21" s="250"/>
      <c r="BK21" s="249"/>
    </row>
    <row r="22" spans="23:63" ht="14.25">
      <c r="W22" s="128"/>
      <c r="X22" s="122"/>
      <c r="Y22" s="53" t="s">
        <v>52</v>
      </c>
      <c r="Z22" s="340">
        <v>932.453527286862</v>
      </c>
      <c r="AA22" s="334">
        <v>932.453527286862</v>
      </c>
      <c r="AB22" s="334">
        <v>921.981186032014</v>
      </c>
      <c r="AC22" s="334">
        <v>897.4689414513658</v>
      </c>
      <c r="AD22" s="334">
        <v>848.43907496861</v>
      </c>
      <c r="AE22" s="334">
        <v>840.7128676277982</v>
      </c>
      <c r="AF22" s="334">
        <v>819.3642873051281</v>
      </c>
      <c r="AG22" s="334">
        <v>808.0902697248378</v>
      </c>
      <c r="AH22" s="334">
        <v>779.4618914326709</v>
      </c>
      <c r="AI22" s="334">
        <v>773.1811590382168</v>
      </c>
      <c r="AJ22" s="334">
        <v>727.3471038731022</v>
      </c>
      <c r="AK22" s="334">
        <v>707.2796130443123</v>
      </c>
      <c r="AL22" s="334">
        <v>677.3493327449078</v>
      </c>
      <c r="AM22" s="334">
        <v>666.0863291092593</v>
      </c>
      <c r="AN22" s="334">
        <v>628.5254980047489</v>
      </c>
      <c r="AO22" s="334">
        <v>647.8909272768198</v>
      </c>
      <c r="AP22" s="334">
        <v>643.7111171760641</v>
      </c>
      <c r="AQ22" s="334">
        <v>645.2963311249368</v>
      </c>
      <c r="AR22" s="334">
        <v>623.9025286552022</v>
      </c>
      <c r="AS22" s="334">
        <v>623.6860078740793</v>
      </c>
      <c r="AT22" s="334">
        <v>623.2429146336506</v>
      </c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105"/>
      <c r="BG22" s="106"/>
      <c r="BH22" s="250"/>
      <c r="BI22" s="250"/>
      <c r="BJ22" s="250"/>
      <c r="BK22" s="249"/>
    </row>
    <row r="23" spans="23:63" ht="14.25">
      <c r="W23" s="128"/>
      <c r="X23" s="122"/>
      <c r="Y23" s="53" t="s">
        <v>53</v>
      </c>
      <c r="Z23" s="340">
        <v>13730.949126887857</v>
      </c>
      <c r="AA23" s="334">
        <v>13730.94912688786</v>
      </c>
      <c r="AB23" s="334">
        <v>14309.55155294225</v>
      </c>
      <c r="AC23" s="334">
        <v>14079.581259032584</v>
      </c>
      <c r="AD23" s="334">
        <v>13880.308239628856</v>
      </c>
      <c r="AE23" s="334">
        <v>14206.014537403604</v>
      </c>
      <c r="AF23" s="334">
        <v>14687.422297745108</v>
      </c>
      <c r="AG23" s="334">
        <v>15554.799211383024</v>
      </c>
      <c r="AH23" s="334">
        <v>16528.371444934513</v>
      </c>
      <c r="AI23" s="334">
        <v>14700.891894695958</v>
      </c>
      <c r="AJ23" s="334">
        <v>14636.919670835683</v>
      </c>
      <c r="AK23" s="334">
        <v>14864.632827170073</v>
      </c>
      <c r="AL23" s="334">
        <v>14397.346792402419</v>
      </c>
      <c r="AM23" s="334">
        <v>14569.309398155503</v>
      </c>
      <c r="AN23" s="334">
        <v>14133.400259364134</v>
      </c>
      <c r="AO23" s="334">
        <v>12907.886732041636</v>
      </c>
      <c r="AP23" s="334">
        <v>12914.973216174069</v>
      </c>
      <c r="AQ23" s="334">
        <v>12640.059010086989</v>
      </c>
      <c r="AR23" s="334">
        <v>12169.964108160002</v>
      </c>
      <c r="AS23" s="334">
        <v>11288.18533144045</v>
      </c>
      <c r="AT23" s="334">
        <v>10593.9576942377</v>
      </c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105"/>
      <c r="BG23" s="106"/>
      <c r="BH23" s="250"/>
      <c r="BI23" s="250"/>
      <c r="BJ23" s="250"/>
      <c r="BK23" s="249"/>
    </row>
    <row r="24" spans="23:63" ht="14.25">
      <c r="W24" s="128"/>
      <c r="X24" s="115" t="s">
        <v>54</v>
      </c>
      <c r="Y24" s="118"/>
      <c r="Z24" s="344">
        <f>SUM(Z25:Z26)</f>
        <v>140270.72349082615</v>
      </c>
      <c r="AA24" s="345">
        <f>SUM(AA25:AA26)</f>
        <v>140261.53576686015</v>
      </c>
      <c r="AB24" s="345">
        <f aca="true" t="shared" si="5" ref="AB24:AR24">SUM(AB25:AB26)</f>
        <v>137874.33098606387</v>
      </c>
      <c r="AC24" s="345">
        <f t="shared" si="5"/>
        <v>142608.32722549624</v>
      </c>
      <c r="AD24" s="345">
        <f t="shared" si="5"/>
        <v>151461.60905308713</v>
      </c>
      <c r="AE24" s="345">
        <f t="shared" si="5"/>
        <v>147114.84720015584</v>
      </c>
      <c r="AF24" s="345">
        <f t="shared" si="5"/>
        <v>159589.4110981534</v>
      </c>
      <c r="AG24" s="345">
        <f t="shared" si="5"/>
        <v>156979.81169882475</v>
      </c>
      <c r="AH24" s="345">
        <f t="shared" si="5"/>
        <v>153538.05094490398</v>
      </c>
      <c r="AI24" s="345">
        <f t="shared" si="5"/>
        <v>158069.0676480751</v>
      </c>
      <c r="AJ24" s="345">
        <f t="shared" si="5"/>
        <v>167068.01033987108</v>
      </c>
      <c r="AK24" s="345">
        <f t="shared" si="5"/>
        <v>170408.3773637072</v>
      </c>
      <c r="AL24" s="345">
        <f t="shared" si="5"/>
        <v>174160.52094196112</v>
      </c>
      <c r="AM24" s="345">
        <f t="shared" si="5"/>
        <v>181991.82437266802</v>
      </c>
      <c r="AN24" s="345">
        <f t="shared" si="5"/>
        <v>176857.31005567024</v>
      </c>
      <c r="AO24" s="345">
        <f t="shared" si="5"/>
        <v>176296.02494430973</v>
      </c>
      <c r="AP24" s="345">
        <f t="shared" si="5"/>
        <v>178260.94719218093</v>
      </c>
      <c r="AQ24" s="345">
        <f t="shared" si="5"/>
        <v>174323.52103636897</v>
      </c>
      <c r="AR24" s="345">
        <f t="shared" si="5"/>
        <v>165356.68113346363</v>
      </c>
      <c r="AS24" s="345">
        <f>SUM(AS25:AS26)</f>
        <v>157098.17033217015</v>
      </c>
      <c r="AT24" s="345">
        <f>SUM(AT25:AT26)</f>
        <v>148383.6352056958</v>
      </c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20"/>
      <c r="BH24" s="250"/>
      <c r="BI24" s="250"/>
      <c r="BJ24" s="250"/>
      <c r="BK24" s="249"/>
    </row>
    <row r="25" spans="23:63" ht="14.25">
      <c r="W25" s="128"/>
      <c r="X25" s="116"/>
      <c r="Y25" s="52" t="s">
        <v>56</v>
      </c>
      <c r="Z25" s="340">
        <v>56668.294375382</v>
      </c>
      <c r="AA25" s="334">
        <v>56668.294375382</v>
      </c>
      <c r="AB25" s="334">
        <v>57181.26893234594</v>
      </c>
      <c r="AC25" s="334">
        <v>60534.94985495847</v>
      </c>
      <c r="AD25" s="334">
        <v>64936.681021597935</v>
      </c>
      <c r="AE25" s="334">
        <v>61687.87904006099</v>
      </c>
      <c r="AF25" s="334">
        <v>66320.35788238638</v>
      </c>
      <c r="AG25" s="334">
        <v>66097.18285266333</v>
      </c>
      <c r="AH25" s="334">
        <v>64981.26035572901</v>
      </c>
      <c r="AI25" s="334">
        <v>64579.57837128149</v>
      </c>
      <c r="AJ25" s="334">
        <v>66528.05644923142</v>
      </c>
      <c r="AK25" s="334">
        <v>68958.27824035782</v>
      </c>
      <c r="AL25" s="334">
        <v>65570.12218267361</v>
      </c>
      <c r="AM25" s="334">
        <v>68113.57754495164</v>
      </c>
      <c r="AN25" s="334">
        <v>65083.413470239095</v>
      </c>
      <c r="AO25" s="334">
        <v>64348.7131162084</v>
      </c>
      <c r="AP25" s="334">
        <v>67582.67256786858</v>
      </c>
      <c r="AQ25" s="334">
        <v>63466.06344385064</v>
      </c>
      <c r="AR25" s="334">
        <v>62590.468837075954</v>
      </c>
      <c r="AS25" s="334">
        <v>59023.13883318569</v>
      </c>
      <c r="AT25" s="334">
        <v>57604.150421782215</v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105"/>
      <c r="BG25" s="106"/>
      <c r="BH25" s="250"/>
      <c r="BI25" s="251"/>
      <c r="BJ25" s="250"/>
      <c r="BK25" s="249"/>
    </row>
    <row r="26" spans="23:63" ht="15" thickBot="1">
      <c r="W26" s="128"/>
      <c r="X26" s="117"/>
      <c r="Y26" s="54" t="s">
        <v>55</v>
      </c>
      <c r="Z26" s="337">
        <v>83602.42911544416</v>
      </c>
      <c r="AA26" s="341">
        <v>83593.24139147815</v>
      </c>
      <c r="AB26" s="341">
        <v>80693.06205371793</v>
      </c>
      <c r="AC26" s="341">
        <v>82073.37737053778</v>
      </c>
      <c r="AD26" s="341">
        <v>86524.9280314892</v>
      </c>
      <c r="AE26" s="341">
        <v>85426.96816009485</v>
      </c>
      <c r="AF26" s="341">
        <v>93269.05321576701</v>
      </c>
      <c r="AG26" s="341">
        <v>90882.6288461614</v>
      </c>
      <c r="AH26" s="341">
        <v>88556.79058917497</v>
      </c>
      <c r="AI26" s="341">
        <v>93489.48927679364</v>
      </c>
      <c r="AJ26" s="341">
        <v>100539.95389063966</v>
      </c>
      <c r="AK26" s="341">
        <v>101450.09912334938</v>
      </c>
      <c r="AL26" s="341">
        <v>108590.3987592875</v>
      </c>
      <c r="AM26" s="341">
        <v>113878.24682771639</v>
      </c>
      <c r="AN26" s="341">
        <v>111773.89658543114</v>
      </c>
      <c r="AO26" s="341">
        <v>111947.31182810132</v>
      </c>
      <c r="AP26" s="341">
        <v>110678.27462431235</v>
      </c>
      <c r="AQ26" s="341">
        <v>110857.45759251835</v>
      </c>
      <c r="AR26" s="341">
        <v>102766.21229638766</v>
      </c>
      <c r="AS26" s="341">
        <v>98075.03149898448</v>
      </c>
      <c r="AT26" s="341">
        <v>90779.4847839136</v>
      </c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3"/>
      <c r="BG26" s="104"/>
      <c r="BH26" s="250"/>
      <c r="BI26" s="251"/>
      <c r="BJ26" s="250"/>
      <c r="BK26" s="249"/>
    </row>
    <row r="27" spans="23:63" ht="15" thickBot="1">
      <c r="W27" s="324" t="s">
        <v>72</v>
      </c>
      <c r="X27" s="325"/>
      <c r="Y27" s="326"/>
      <c r="Z27" s="346">
        <v>36.6235166957</v>
      </c>
      <c r="AA27" s="347">
        <v>36.623516695700005</v>
      </c>
      <c r="AB27" s="347">
        <v>53.6703576382</v>
      </c>
      <c r="AC27" s="347">
        <v>56.9501827061</v>
      </c>
      <c r="AD27" s="347">
        <v>53.214845969500004</v>
      </c>
      <c r="AE27" s="347">
        <v>51.149659616899996</v>
      </c>
      <c r="AF27" s="347">
        <v>50.922977152499996</v>
      </c>
      <c r="AG27" s="347">
        <v>49.368491384600006</v>
      </c>
      <c r="AH27" s="347">
        <v>47.9741695963</v>
      </c>
      <c r="AI27" s="347">
        <v>42.72959118839999</v>
      </c>
      <c r="AJ27" s="347">
        <v>38.0584885591</v>
      </c>
      <c r="AK27" s="347">
        <v>36.0278676091</v>
      </c>
      <c r="AL27" s="347">
        <v>32.435788266</v>
      </c>
      <c r="AM27" s="347">
        <v>30.936631965400004</v>
      </c>
      <c r="AN27" s="347">
        <v>34.45852887250001</v>
      </c>
      <c r="AO27" s="347">
        <v>34.994685000900006</v>
      </c>
      <c r="AP27" s="347">
        <v>37.5994951233</v>
      </c>
      <c r="AQ27" s="347">
        <v>35.88946768580001</v>
      </c>
      <c r="AR27" s="347">
        <v>37.525516790100006</v>
      </c>
      <c r="AS27" s="347">
        <v>37.8454369147</v>
      </c>
      <c r="AT27" s="347">
        <v>35.15092380220001</v>
      </c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9"/>
      <c r="BG27" s="126"/>
      <c r="BH27" s="250"/>
      <c r="BI27" s="250"/>
      <c r="BJ27" s="250"/>
      <c r="BK27" s="249"/>
    </row>
    <row r="28" spans="23:63" ht="15" thickBot="1">
      <c r="W28" s="133" t="s">
        <v>73</v>
      </c>
      <c r="X28" s="134"/>
      <c r="Y28" s="135"/>
      <c r="Z28" s="348">
        <v>62318.39243632471</v>
      </c>
      <c r="AA28" s="348">
        <v>62183.2896243247</v>
      </c>
      <c r="AB28" s="348">
        <v>63736.24087652185</v>
      </c>
      <c r="AC28" s="348">
        <v>63392.02963391437</v>
      </c>
      <c r="AD28" s="348">
        <v>62640.55333539924</v>
      </c>
      <c r="AE28" s="348">
        <v>63915.39462830726</v>
      </c>
      <c r="AF28" s="348">
        <v>64123.88191602932</v>
      </c>
      <c r="AG28" s="348">
        <v>63885.4823940917</v>
      </c>
      <c r="AH28" s="348">
        <v>62156.47695401935</v>
      </c>
      <c r="AI28" s="348">
        <v>56094.9779663907</v>
      </c>
      <c r="AJ28" s="348">
        <v>56085.85680972467</v>
      </c>
      <c r="AK28" s="348">
        <v>56731.35345053398</v>
      </c>
      <c r="AL28" s="348">
        <v>54612.77037996552</v>
      </c>
      <c r="AM28" s="348">
        <v>52474.68747685917</v>
      </c>
      <c r="AN28" s="348">
        <v>52110.77018778726</v>
      </c>
      <c r="AO28" s="348">
        <v>52448.978127082686</v>
      </c>
      <c r="AP28" s="348">
        <v>53751.450520431055</v>
      </c>
      <c r="AQ28" s="348">
        <v>53753.93529221818</v>
      </c>
      <c r="AR28" s="348">
        <v>53622.10338100113</v>
      </c>
      <c r="AS28" s="348">
        <v>50276.47150326686</v>
      </c>
      <c r="AT28" s="348">
        <v>43365.57951475731</v>
      </c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7"/>
      <c r="BG28" s="138"/>
      <c r="BH28" s="249"/>
      <c r="BI28" s="249"/>
      <c r="BJ28" s="249"/>
      <c r="BK28" s="249"/>
    </row>
    <row r="29" spans="23:59" ht="15" thickBot="1">
      <c r="W29" s="323" t="s">
        <v>74</v>
      </c>
      <c r="X29" s="358"/>
      <c r="Y29" s="353"/>
      <c r="Z29" s="354">
        <v>22698.6262976251</v>
      </c>
      <c r="AA29" s="355">
        <v>22068.18917689521</v>
      </c>
      <c r="AB29" s="355">
        <v>22397.508043820424</v>
      </c>
      <c r="AC29" s="355">
        <v>23803.568259789925</v>
      </c>
      <c r="AD29" s="355">
        <v>23314.575675269847</v>
      </c>
      <c r="AE29" s="355">
        <v>26470.47335755679</v>
      </c>
      <c r="AF29" s="355">
        <v>27031.167671709212</v>
      </c>
      <c r="AG29" s="355">
        <v>27733.61925930195</v>
      </c>
      <c r="AH29" s="355">
        <v>29072.553392510323</v>
      </c>
      <c r="AI29" s="355">
        <v>29438.665110110425</v>
      </c>
      <c r="AJ29" s="355">
        <v>29506.682907794973</v>
      </c>
      <c r="AK29" s="355">
        <v>30615.39148209612</v>
      </c>
      <c r="AL29" s="355">
        <v>30414.218689704736</v>
      </c>
      <c r="AM29" s="355">
        <v>30647.716134166345</v>
      </c>
      <c r="AN29" s="355">
        <v>31381.229856345388</v>
      </c>
      <c r="AO29" s="355">
        <v>30588.426540684177</v>
      </c>
      <c r="AP29" s="355">
        <v>29604.183041706532</v>
      </c>
      <c r="AQ29" s="355">
        <v>27806.2394123187</v>
      </c>
      <c r="AR29" s="355">
        <v>28418.011002458963</v>
      </c>
      <c r="AS29" s="355">
        <v>25934.48127848889</v>
      </c>
      <c r="AT29" s="355">
        <v>25907.351299962138</v>
      </c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7"/>
      <c r="BG29" s="139"/>
    </row>
    <row r="30" spans="23:59" ht="15.75" thickBot="1" thickTop="1">
      <c r="W30" s="359"/>
      <c r="X30" s="364" t="s">
        <v>197</v>
      </c>
      <c r="Y30" s="360"/>
      <c r="Z30" s="367" t="s">
        <v>155</v>
      </c>
      <c r="AA30" s="361">
        <v>9102.407374460949</v>
      </c>
      <c r="AB30" s="361">
        <v>9412.940214785514</v>
      </c>
      <c r="AC30" s="361">
        <v>9779.330480302218</v>
      </c>
      <c r="AD30" s="361">
        <v>9540.529376509832</v>
      </c>
      <c r="AE30" s="361">
        <v>10201.568433736684</v>
      </c>
      <c r="AF30" s="361">
        <v>10496.771070345538</v>
      </c>
      <c r="AG30" s="361">
        <v>10782.769211724168</v>
      </c>
      <c r="AH30" s="361">
        <v>11525.328580457252</v>
      </c>
      <c r="AI30" s="361">
        <v>11918.477074562805</v>
      </c>
      <c r="AJ30" s="361">
        <v>12176.841970925918</v>
      </c>
      <c r="AK30" s="361">
        <v>13121.531890062382</v>
      </c>
      <c r="AL30" s="361">
        <v>14168.27259839396</v>
      </c>
      <c r="AM30" s="361">
        <v>15011.437038108008</v>
      </c>
      <c r="AN30" s="361">
        <v>15809.41790379351</v>
      </c>
      <c r="AO30" s="361">
        <v>15564.085204942152</v>
      </c>
      <c r="AP30" s="361">
        <v>15113.147224000422</v>
      </c>
      <c r="AQ30" s="361">
        <v>14151.066398399184</v>
      </c>
      <c r="AR30" s="361">
        <v>14407.932835767744</v>
      </c>
      <c r="AS30" s="361">
        <v>13884.329285880784</v>
      </c>
      <c r="AT30" s="361">
        <v>13873.905565354275</v>
      </c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3"/>
      <c r="BG30" s="139"/>
    </row>
    <row r="31" spans="23:59" ht="15.75" thickBot="1" thickTop="1">
      <c r="W31" s="55" t="s">
        <v>57</v>
      </c>
      <c r="X31" s="81"/>
      <c r="Y31" s="82"/>
      <c r="Z31" s="349">
        <f aca="true" t="shared" si="6" ref="Z31:AS31">SUM(Z4,Z27,Z28,Z29)</f>
        <v>1144129.5087971152</v>
      </c>
      <c r="AA31" s="350">
        <f t="shared" si="6"/>
        <v>1143431.838688022</v>
      </c>
      <c r="AB31" s="350">
        <f t="shared" si="6"/>
        <v>1152815.4700322882</v>
      </c>
      <c r="AC31" s="350">
        <f t="shared" si="6"/>
        <v>1160937.4471773016</v>
      </c>
      <c r="AD31" s="350">
        <f t="shared" si="6"/>
        <v>1153568.1691497513</v>
      </c>
      <c r="AE31" s="350">
        <f t="shared" si="6"/>
        <v>1213386.9271370405</v>
      </c>
      <c r="AF31" s="350">
        <f t="shared" si="6"/>
        <v>1226472.491494358</v>
      </c>
      <c r="AG31" s="350">
        <f t="shared" si="6"/>
        <v>1238791.931393119</v>
      </c>
      <c r="AH31" s="350">
        <f t="shared" si="6"/>
        <v>1234648.5737102302</v>
      </c>
      <c r="AI31" s="350">
        <f t="shared" si="6"/>
        <v>1198641.0246706347</v>
      </c>
      <c r="AJ31" s="350">
        <f t="shared" si="6"/>
        <v>1233554.0645180193</v>
      </c>
      <c r="AK31" s="350">
        <f t="shared" si="6"/>
        <v>1254284.7208880698</v>
      </c>
      <c r="AL31" s="350">
        <f t="shared" si="6"/>
        <v>1238276.592847776</v>
      </c>
      <c r="AM31" s="350">
        <f t="shared" si="6"/>
        <v>1276025.3173588275</v>
      </c>
      <c r="AN31" s="350">
        <f t="shared" si="6"/>
        <v>1281601.9982222056</v>
      </c>
      <c r="AO31" s="350">
        <f t="shared" si="6"/>
        <v>1281493.3600850634</v>
      </c>
      <c r="AP31" s="350">
        <f t="shared" si="6"/>
        <v>1285966.4464183147</v>
      </c>
      <c r="AQ31" s="350">
        <f t="shared" si="6"/>
        <v>1266705.5545341587</v>
      </c>
      <c r="AR31" s="350">
        <f t="shared" si="6"/>
        <v>1300574.7387335717</v>
      </c>
      <c r="AS31" s="350">
        <f t="shared" si="6"/>
        <v>1214682.457409317</v>
      </c>
      <c r="AT31" s="350">
        <f>SUM(AT4,AT27,AT28,AT29)</f>
        <v>1144506.4323930459</v>
      </c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1"/>
      <c r="BG31" s="142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6:27" ht="14.25">
      <c r="Z33" s="246"/>
      <c r="AA33" s="246"/>
    </row>
    <row r="34" spans="25:26" ht="14.25">
      <c r="Y34" s="183"/>
      <c r="Z34" s="263"/>
    </row>
    <row r="36" spans="26:57" ht="14.25"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</row>
    <row r="37" spans="25:57" ht="14.25">
      <c r="Y37" s="1" t="s">
        <v>119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</row>
    <row r="38" spans="25:59" ht="28.5">
      <c r="Y38" s="391" t="s">
        <v>44</v>
      </c>
      <c r="Z38" s="392" t="s">
        <v>124</v>
      </c>
      <c r="AA38" s="377">
        <v>1990</v>
      </c>
      <c r="AB38" s="377">
        <f aca="true" t="shared" si="7" ref="AB38:BE38">AA38+1</f>
        <v>1991</v>
      </c>
      <c r="AC38" s="377">
        <f t="shared" si="7"/>
        <v>1992</v>
      </c>
      <c r="AD38" s="377">
        <f t="shared" si="7"/>
        <v>1993</v>
      </c>
      <c r="AE38" s="377">
        <f t="shared" si="7"/>
        <v>1994</v>
      </c>
      <c r="AF38" s="377">
        <f t="shared" si="7"/>
        <v>1995</v>
      </c>
      <c r="AG38" s="377">
        <f t="shared" si="7"/>
        <v>1996</v>
      </c>
      <c r="AH38" s="377">
        <f t="shared" si="7"/>
        <v>1997</v>
      </c>
      <c r="AI38" s="377">
        <f t="shared" si="7"/>
        <v>1998</v>
      </c>
      <c r="AJ38" s="377">
        <f t="shared" si="7"/>
        <v>1999</v>
      </c>
      <c r="AK38" s="377">
        <f t="shared" si="7"/>
        <v>2000</v>
      </c>
      <c r="AL38" s="377">
        <f t="shared" si="7"/>
        <v>2001</v>
      </c>
      <c r="AM38" s="377">
        <f t="shared" si="7"/>
        <v>2002</v>
      </c>
      <c r="AN38" s="377">
        <f t="shared" si="7"/>
        <v>2003</v>
      </c>
      <c r="AO38" s="377">
        <f t="shared" si="7"/>
        <v>2004</v>
      </c>
      <c r="AP38" s="377">
        <f t="shared" si="7"/>
        <v>2005</v>
      </c>
      <c r="AQ38" s="377">
        <f t="shared" si="7"/>
        <v>2006</v>
      </c>
      <c r="AR38" s="377">
        <f t="shared" si="7"/>
        <v>2007</v>
      </c>
      <c r="AS38" s="378">
        <v>2008</v>
      </c>
      <c r="AT38" s="378" t="s">
        <v>202</v>
      </c>
      <c r="AU38" s="377" t="e">
        <f t="shared" si="7"/>
        <v>#VALUE!</v>
      </c>
      <c r="AV38" s="377" t="e">
        <f t="shared" si="7"/>
        <v>#VALUE!</v>
      </c>
      <c r="AW38" s="377" t="e">
        <f t="shared" si="7"/>
        <v>#VALUE!</v>
      </c>
      <c r="AX38" s="377" t="e">
        <f t="shared" si="7"/>
        <v>#VALUE!</v>
      </c>
      <c r="AY38" s="377" t="e">
        <f t="shared" si="7"/>
        <v>#VALUE!</v>
      </c>
      <c r="AZ38" s="377" t="e">
        <f t="shared" si="7"/>
        <v>#VALUE!</v>
      </c>
      <c r="BA38" s="377" t="e">
        <f t="shared" si="7"/>
        <v>#VALUE!</v>
      </c>
      <c r="BB38" s="377" t="e">
        <f t="shared" si="7"/>
        <v>#VALUE!</v>
      </c>
      <c r="BC38" s="377" t="e">
        <f t="shared" si="7"/>
        <v>#VALUE!</v>
      </c>
      <c r="BD38" s="377" t="e">
        <f t="shared" si="7"/>
        <v>#VALUE!</v>
      </c>
      <c r="BE38" s="377" t="e">
        <f t="shared" si="7"/>
        <v>#VALUE!</v>
      </c>
      <c r="BF38" s="393" t="s">
        <v>45</v>
      </c>
      <c r="BG38" s="68" t="s">
        <v>46</v>
      </c>
    </row>
    <row r="39" spans="1:59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47</v>
      </c>
      <c r="Z39" s="69">
        <f>Z5/10^3</f>
        <v>317.76047818417857</v>
      </c>
      <c r="AA39" s="69">
        <f>AA5/10^3</f>
        <v>317.7604781841786</v>
      </c>
      <c r="AB39" s="69">
        <f aca="true" t="shared" si="8" ref="AB39:AP39">AB5/10^3</f>
        <v>320.30387668561906</v>
      </c>
      <c r="AC39" s="69">
        <f t="shared" si="8"/>
        <v>327.02000230285813</v>
      </c>
      <c r="AD39" s="69">
        <f t="shared" si="8"/>
        <v>308.95925932582895</v>
      </c>
      <c r="AE39" s="69">
        <f t="shared" si="8"/>
        <v>349.6373249982399</v>
      </c>
      <c r="AF39" s="69">
        <f t="shared" si="8"/>
        <v>337.86768730731177</v>
      </c>
      <c r="AG39" s="69">
        <f t="shared" si="8"/>
        <v>337.7510455569458</v>
      </c>
      <c r="AH39" s="69">
        <f t="shared" si="8"/>
        <v>334.25291816824523</v>
      </c>
      <c r="AI39" s="69">
        <f t="shared" si="8"/>
        <v>324.06051641727765</v>
      </c>
      <c r="AJ39" s="69">
        <f t="shared" si="8"/>
        <v>341.3362522967268</v>
      </c>
      <c r="AK39" s="69">
        <f t="shared" si="8"/>
        <v>348.484027641061</v>
      </c>
      <c r="AL39" s="69">
        <f t="shared" si="8"/>
        <v>340.2106961154515</v>
      </c>
      <c r="AM39" s="69">
        <f t="shared" si="8"/>
        <v>371.39075714120236</v>
      </c>
      <c r="AN39" s="69">
        <f t="shared" si="8"/>
        <v>385.20836315860623</v>
      </c>
      <c r="AO39" s="69">
        <f t="shared" si="8"/>
        <v>381.7345765552206</v>
      </c>
      <c r="AP39" s="69">
        <f t="shared" si="8"/>
        <v>397.82814673061034</v>
      </c>
      <c r="AQ39" s="69">
        <f>AQ5/10^3</f>
        <v>387.2624677691312</v>
      </c>
      <c r="AR39" s="69">
        <f>AR5/10^3</f>
        <v>440.24689807209654</v>
      </c>
      <c r="AS39" s="69">
        <f>AS5/10^3</f>
        <v>413.3641855250835</v>
      </c>
      <c r="AT39" s="69">
        <f>AT5/10^3</f>
        <v>378.59186321595456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48</v>
      </c>
      <c r="Z40" s="69">
        <f>Z10/10^3</f>
        <v>389.99097210019204</v>
      </c>
      <c r="AA40" s="69">
        <f>AA10/10^3</f>
        <v>390.06802964779433</v>
      </c>
      <c r="AB40" s="69">
        <f aca="true" t="shared" si="9" ref="AB40:AP40">AB10/10^3</f>
        <v>385.9830518790047</v>
      </c>
      <c r="AC40" s="69">
        <f t="shared" si="9"/>
        <v>377.19687553067496</v>
      </c>
      <c r="AD40" s="69">
        <f t="shared" si="9"/>
        <v>375.4110279752123</v>
      </c>
      <c r="AE40" s="69">
        <f t="shared" si="9"/>
        <v>382.5167106685099</v>
      </c>
      <c r="AF40" s="69">
        <f t="shared" si="9"/>
        <v>386.642894571936</v>
      </c>
      <c r="AG40" s="69">
        <f t="shared" si="9"/>
        <v>395.64204677585377</v>
      </c>
      <c r="AH40" s="69">
        <f t="shared" si="9"/>
        <v>396.84650390778336</v>
      </c>
      <c r="AI40" s="69">
        <f t="shared" si="9"/>
        <v>373.08120671341624</v>
      </c>
      <c r="AJ40" s="69">
        <f t="shared" si="9"/>
        <v>379.5020261621185</v>
      </c>
      <c r="AK40" s="69">
        <f t="shared" si="9"/>
        <v>388.9331494635993</v>
      </c>
      <c r="AL40" s="69">
        <f t="shared" si="9"/>
        <v>377.7252162336976</v>
      </c>
      <c r="AM40" s="69">
        <f t="shared" si="9"/>
        <v>384.01051939117724</v>
      </c>
      <c r="AN40" s="69">
        <f t="shared" si="9"/>
        <v>383.06270722974693</v>
      </c>
      <c r="AO40" s="69">
        <f t="shared" si="9"/>
        <v>387.9764992490134</v>
      </c>
      <c r="AP40" s="69">
        <f t="shared" si="9"/>
        <v>379.47443436189536</v>
      </c>
      <c r="AQ40" s="69">
        <f>AQ10/10^3</f>
        <v>379.89100659596596</v>
      </c>
      <c r="AR40" s="69">
        <f>AR10/10^3</f>
        <v>375.13639343886797</v>
      </c>
      <c r="AS40" s="69">
        <f>AS10/10^3</f>
        <v>340.291703726686</v>
      </c>
      <c r="AT40" s="69">
        <f>AT10/10^3</f>
        <v>326.0793642198134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49</v>
      </c>
      <c r="Z41" s="69">
        <f>Z19/10^3</f>
        <v>211.05369277127298</v>
      </c>
      <c r="AA41" s="69">
        <f>AA19/10^3</f>
        <v>211.053692771273</v>
      </c>
      <c r="AB41" s="69">
        <f aca="true" t="shared" si="10" ref="AB41:AP41">AB19/10^3</f>
        <v>222.46679120362003</v>
      </c>
      <c r="AC41" s="69">
        <f t="shared" si="10"/>
        <v>226.85969404186204</v>
      </c>
      <c r="AD41" s="69">
        <f t="shared" si="10"/>
        <v>231.7279289389844</v>
      </c>
      <c r="AE41" s="69">
        <f t="shared" si="10"/>
        <v>243.68102662465375</v>
      </c>
      <c r="AF41" s="69">
        <f t="shared" si="10"/>
        <v>251.16652595206574</v>
      </c>
      <c r="AG41" s="69">
        <f t="shared" si="10"/>
        <v>256.750557216716</v>
      </c>
      <c r="AH41" s="69">
        <f t="shared" si="10"/>
        <v>258.7340961731715</v>
      </c>
      <c r="AI41" s="69">
        <f t="shared" si="10"/>
        <v>257.8538612241758</v>
      </c>
      <c r="AJ41" s="69">
        <f t="shared" si="10"/>
        <v>260.017177513224</v>
      </c>
      <c r="AK41" s="69">
        <f t="shared" si="10"/>
        <v>259.07639361946303</v>
      </c>
      <c r="AL41" s="69">
        <f t="shared" si="10"/>
        <v>261.1207346987296</v>
      </c>
      <c r="AM41" s="69">
        <f t="shared" si="10"/>
        <v>255.4788762107888</v>
      </c>
      <c r="AN41" s="69">
        <f t="shared" si="10"/>
        <v>252.94715920517694</v>
      </c>
      <c r="AO41" s="69">
        <f t="shared" si="10"/>
        <v>252.41385998375205</v>
      </c>
      <c r="AP41" s="69">
        <f t="shared" si="10"/>
        <v>247.00968507636716</v>
      </c>
      <c r="AQ41" s="69">
        <f>AQ19/10^3</f>
        <v>243.63249496046996</v>
      </c>
      <c r="AR41" s="69">
        <f>AR19/10^3</f>
        <v>237.7571261888937</v>
      </c>
      <c r="AS41" s="69">
        <f>AS19/10^3</f>
        <v>227.6795996067069</v>
      </c>
      <c r="AT41" s="69">
        <f>AT19/10^3</f>
        <v>222.1434880130605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s="8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6" t="s">
        <v>90</v>
      </c>
      <c r="Z42" s="69">
        <f>(Z26)/10^3</f>
        <v>83.60242911544415</v>
      </c>
      <c r="AA42" s="69">
        <f>(AA26)/10^3</f>
        <v>83.59324139147814</v>
      </c>
      <c r="AB42" s="69">
        <f aca="true" t="shared" si="11" ref="AB42:AP42">(AB26)/10^3</f>
        <v>80.69306205371794</v>
      </c>
      <c r="AC42" s="69">
        <f t="shared" si="11"/>
        <v>82.07337737053778</v>
      </c>
      <c r="AD42" s="69">
        <f t="shared" si="11"/>
        <v>86.5249280314892</v>
      </c>
      <c r="AE42" s="69">
        <f t="shared" si="11"/>
        <v>85.42696816009486</v>
      </c>
      <c r="AF42" s="69">
        <f t="shared" si="11"/>
        <v>93.26905321576702</v>
      </c>
      <c r="AG42" s="69">
        <f t="shared" si="11"/>
        <v>90.8826288461614</v>
      </c>
      <c r="AH42" s="69">
        <f t="shared" si="11"/>
        <v>88.55679058917497</v>
      </c>
      <c r="AI42" s="69">
        <f t="shared" si="11"/>
        <v>93.48948927679363</v>
      </c>
      <c r="AJ42" s="69">
        <f t="shared" si="11"/>
        <v>100.53995389063967</v>
      </c>
      <c r="AK42" s="69">
        <f t="shared" si="11"/>
        <v>101.45009912334939</v>
      </c>
      <c r="AL42" s="69">
        <f t="shared" si="11"/>
        <v>108.59039875928751</v>
      </c>
      <c r="AM42" s="69">
        <f t="shared" si="11"/>
        <v>113.87824682771638</v>
      </c>
      <c r="AN42" s="69">
        <f t="shared" si="11"/>
        <v>111.77389658543115</v>
      </c>
      <c r="AO42" s="69">
        <f t="shared" si="11"/>
        <v>111.94731182810132</v>
      </c>
      <c r="AP42" s="69">
        <f t="shared" si="11"/>
        <v>110.67827462431235</v>
      </c>
      <c r="AQ42" s="69">
        <f>(AQ26)/10^3</f>
        <v>110.85745759251834</v>
      </c>
      <c r="AR42" s="69">
        <f>(AR26)/10^3</f>
        <v>102.76621229638766</v>
      </c>
      <c r="AS42" s="69">
        <f>(AS26)/10^3</f>
        <v>98.07503149898447</v>
      </c>
      <c r="AT42" s="69">
        <f>(AT26)/10^3</f>
        <v>90.7794847839136</v>
      </c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s="8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58</v>
      </c>
      <c r="Z43" s="69">
        <f>Z25/10^3</f>
        <v>56.668294375382</v>
      </c>
      <c r="AA43" s="69">
        <f>AA25/10^3</f>
        <v>56.668294375382</v>
      </c>
      <c r="AB43" s="69">
        <f aca="true" t="shared" si="12" ref="AB43:AP43">AB25/10^3</f>
        <v>57.181268932345944</v>
      </c>
      <c r="AC43" s="69">
        <f t="shared" si="12"/>
        <v>60.53494985495847</v>
      </c>
      <c r="AD43" s="69">
        <f t="shared" si="12"/>
        <v>64.93668102159793</v>
      </c>
      <c r="AE43" s="69">
        <f t="shared" si="12"/>
        <v>61.687879040060984</v>
      </c>
      <c r="AF43" s="69">
        <f t="shared" si="12"/>
        <v>66.32035788238638</v>
      </c>
      <c r="AG43" s="69">
        <f t="shared" si="12"/>
        <v>66.09718285266334</v>
      </c>
      <c r="AH43" s="69">
        <f t="shared" si="12"/>
        <v>64.981260355729</v>
      </c>
      <c r="AI43" s="69">
        <f t="shared" si="12"/>
        <v>64.57957837128149</v>
      </c>
      <c r="AJ43" s="69">
        <f t="shared" si="12"/>
        <v>66.52805644923141</v>
      </c>
      <c r="AK43" s="69">
        <f t="shared" si="12"/>
        <v>68.95827824035781</v>
      </c>
      <c r="AL43" s="69">
        <f t="shared" si="12"/>
        <v>65.57012218267361</v>
      </c>
      <c r="AM43" s="69">
        <f t="shared" si="12"/>
        <v>68.11357754495164</v>
      </c>
      <c r="AN43" s="69">
        <f t="shared" si="12"/>
        <v>65.0834134702391</v>
      </c>
      <c r="AO43" s="69">
        <f t="shared" si="12"/>
        <v>64.3487131162084</v>
      </c>
      <c r="AP43" s="69">
        <f t="shared" si="12"/>
        <v>67.58267256786857</v>
      </c>
      <c r="AQ43" s="69">
        <f>AQ25/10^3</f>
        <v>63.466063443850636</v>
      </c>
      <c r="AR43" s="69">
        <f>AR25/10^3</f>
        <v>62.59046883707595</v>
      </c>
      <c r="AS43" s="69">
        <f>AS25/10^3</f>
        <v>59.02313883318568</v>
      </c>
      <c r="AT43" s="69">
        <f>AT25/10^3</f>
        <v>57.604150421782215</v>
      </c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6" t="s">
        <v>59</v>
      </c>
      <c r="Z44" s="69">
        <f>Z28/10^3</f>
        <v>62.318392436324714</v>
      </c>
      <c r="AA44" s="69">
        <f>AA28/10^3</f>
        <v>62.1832896243247</v>
      </c>
      <c r="AB44" s="69">
        <f aca="true" t="shared" si="13" ref="AB44:AP44">AB28/10^3</f>
        <v>63.73624087652185</v>
      </c>
      <c r="AC44" s="69">
        <f t="shared" si="13"/>
        <v>63.39202963391437</v>
      </c>
      <c r="AD44" s="69">
        <f t="shared" si="13"/>
        <v>62.64055333539925</v>
      </c>
      <c r="AE44" s="69">
        <f t="shared" si="13"/>
        <v>63.91539462830726</v>
      </c>
      <c r="AF44" s="69">
        <f t="shared" si="13"/>
        <v>64.12388191602932</v>
      </c>
      <c r="AG44" s="69">
        <f t="shared" si="13"/>
        <v>63.885482394091696</v>
      </c>
      <c r="AH44" s="69">
        <f t="shared" si="13"/>
        <v>62.156476954019354</v>
      </c>
      <c r="AI44" s="69">
        <f t="shared" si="13"/>
        <v>56.0949779663907</v>
      </c>
      <c r="AJ44" s="69">
        <f t="shared" si="13"/>
        <v>56.08585680972467</v>
      </c>
      <c r="AK44" s="69">
        <f t="shared" si="13"/>
        <v>56.73135345053398</v>
      </c>
      <c r="AL44" s="69">
        <f t="shared" si="13"/>
        <v>54.61277037996552</v>
      </c>
      <c r="AM44" s="69">
        <f t="shared" si="13"/>
        <v>52.474687476859174</v>
      </c>
      <c r="AN44" s="69">
        <f t="shared" si="13"/>
        <v>52.11077018778726</v>
      </c>
      <c r="AO44" s="69">
        <f t="shared" si="13"/>
        <v>52.44897812708269</v>
      </c>
      <c r="AP44" s="69">
        <f t="shared" si="13"/>
        <v>53.75145052043106</v>
      </c>
      <c r="AQ44" s="69">
        <f aca="true" t="shared" si="14" ref="AQ44:AS45">AQ28/10^3</f>
        <v>53.75393529221818</v>
      </c>
      <c r="AR44" s="69">
        <f t="shared" si="14"/>
        <v>53.62210338100113</v>
      </c>
      <c r="AS44" s="69">
        <f t="shared" si="14"/>
        <v>50.27647150326686</v>
      </c>
      <c r="AT44" s="69">
        <f>AT28/10^3</f>
        <v>43.36557951475731</v>
      </c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s="8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6" t="s">
        <v>60</v>
      </c>
      <c r="Z45" s="69">
        <f>Z29/10^3</f>
        <v>22.698626297625097</v>
      </c>
      <c r="AA45" s="69">
        <f>AA29/10^3</f>
        <v>22.06818917689521</v>
      </c>
      <c r="AB45" s="69">
        <f aca="true" t="shared" si="15" ref="AB45:AP45">AB29/10^3</f>
        <v>22.397508043820423</v>
      </c>
      <c r="AC45" s="69">
        <f t="shared" si="15"/>
        <v>23.803568259789923</v>
      </c>
      <c r="AD45" s="69">
        <f t="shared" si="15"/>
        <v>23.314575675269847</v>
      </c>
      <c r="AE45" s="69">
        <f t="shared" si="15"/>
        <v>26.47047335755679</v>
      </c>
      <c r="AF45" s="69">
        <f t="shared" si="15"/>
        <v>27.031167671709213</v>
      </c>
      <c r="AG45" s="69">
        <f t="shared" si="15"/>
        <v>27.73361925930195</v>
      </c>
      <c r="AH45" s="69">
        <f t="shared" si="15"/>
        <v>29.072553392510322</v>
      </c>
      <c r="AI45" s="69">
        <f t="shared" si="15"/>
        <v>29.438665110110424</v>
      </c>
      <c r="AJ45" s="69">
        <f t="shared" si="15"/>
        <v>29.506682907794975</v>
      </c>
      <c r="AK45" s="69">
        <f t="shared" si="15"/>
        <v>30.615391482096122</v>
      </c>
      <c r="AL45" s="69">
        <f t="shared" si="15"/>
        <v>30.414218689704736</v>
      </c>
      <c r="AM45" s="69">
        <f t="shared" si="15"/>
        <v>30.647716134166345</v>
      </c>
      <c r="AN45" s="69">
        <f t="shared" si="15"/>
        <v>31.38122985634539</v>
      </c>
      <c r="AO45" s="69">
        <f t="shared" si="15"/>
        <v>30.58842654068418</v>
      </c>
      <c r="AP45" s="69">
        <f t="shared" si="15"/>
        <v>29.60418304170653</v>
      </c>
      <c r="AQ45" s="69">
        <f t="shared" si="14"/>
        <v>27.8062394123187</v>
      </c>
      <c r="AR45" s="69">
        <f t="shared" si="14"/>
        <v>28.418011002458964</v>
      </c>
      <c r="AS45" s="69">
        <f t="shared" si="14"/>
        <v>25.93448127848889</v>
      </c>
      <c r="AT45" s="69">
        <f>AT29/10^3</f>
        <v>25.907351299962137</v>
      </c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s="85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7" t="s">
        <v>91</v>
      </c>
      <c r="Z46" s="70">
        <f>Z27/10^3</f>
        <v>0.0366235166957</v>
      </c>
      <c r="AA46" s="70">
        <f>AA27/10^3</f>
        <v>0.036623516695700006</v>
      </c>
      <c r="AB46" s="70">
        <f aca="true" t="shared" si="16" ref="AB46:AP46">AB27/10^3</f>
        <v>0.0536703576382</v>
      </c>
      <c r="AC46" s="70">
        <f t="shared" si="16"/>
        <v>0.0569501827061</v>
      </c>
      <c r="AD46" s="70">
        <f t="shared" si="16"/>
        <v>0.053214845969500005</v>
      </c>
      <c r="AE46" s="70">
        <f t="shared" si="16"/>
        <v>0.051149659616899996</v>
      </c>
      <c r="AF46" s="70">
        <f t="shared" si="16"/>
        <v>0.05092297715249999</v>
      </c>
      <c r="AG46" s="70">
        <f t="shared" si="16"/>
        <v>0.049368491384600005</v>
      </c>
      <c r="AH46" s="70">
        <f t="shared" si="16"/>
        <v>0.0479741695963</v>
      </c>
      <c r="AI46" s="70">
        <f t="shared" si="16"/>
        <v>0.042729591188399994</v>
      </c>
      <c r="AJ46" s="70">
        <f t="shared" si="16"/>
        <v>0.0380584885591</v>
      </c>
      <c r="AK46" s="70">
        <f t="shared" si="16"/>
        <v>0.0360278676091</v>
      </c>
      <c r="AL46" s="70">
        <f t="shared" si="16"/>
        <v>0.032435788266</v>
      </c>
      <c r="AM46" s="70">
        <f t="shared" si="16"/>
        <v>0.030936631965400002</v>
      </c>
      <c r="AN46" s="70">
        <f t="shared" si="16"/>
        <v>0.03445852887250001</v>
      </c>
      <c r="AO46" s="70">
        <f t="shared" si="16"/>
        <v>0.03499468500090001</v>
      </c>
      <c r="AP46" s="70">
        <f t="shared" si="16"/>
        <v>0.037599495123300006</v>
      </c>
      <c r="AQ46" s="70">
        <f>AQ27/10^3</f>
        <v>0.03588946768580001</v>
      </c>
      <c r="AR46" s="70">
        <f>AR27/10^3</f>
        <v>0.03752551679010001</v>
      </c>
      <c r="AS46" s="70">
        <f>AS27/10^3</f>
        <v>0.0378454369147</v>
      </c>
      <c r="AT46" s="70">
        <f>AT27/10^3</f>
        <v>0.035150923802200015</v>
      </c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</row>
    <row r="47" spans="1:59" s="85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8" t="s">
        <v>57</v>
      </c>
      <c r="Z47" s="71">
        <f aca="true" t="shared" si="17" ref="Z47:AQ47">SUM(Z39:Z46)</f>
        <v>1144.1295087971152</v>
      </c>
      <c r="AA47" s="71">
        <f t="shared" si="17"/>
        <v>1143.4318386880218</v>
      </c>
      <c r="AB47" s="71">
        <f t="shared" si="17"/>
        <v>1152.815470032288</v>
      </c>
      <c r="AC47" s="71">
        <f t="shared" si="17"/>
        <v>1160.9374471773015</v>
      </c>
      <c r="AD47" s="71">
        <f t="shared" si="17"/>
        <v>1153.5681691497514</v>
      </c>
      <c r="AE47" s="71">
        <f t="shared" si="17"/>
        <v>1213.3869271370404</v>
      </c>
      <c r="AF47" s="71">
        <f t="shared" si="17"/>
        <v>1226.472491494358</v>
      </c>
      <c r="AG47" s="71">
        <f t="shared" si="17"/>
        <v>1238.7919313931188</v>
      </c>
      <c r="AH47" s="71">
        <f t="shared" si="17"/>
        <v>1234.64857371023</v>
      </c>
      <c r="AI47" s="71">
        <f t="shared" si="17"/>
        <v>1198.6410246706341</v>
      </c>
      <c r="AJ47" s="71">
        <f t="shared" si="17"/>
        <v>1233.554064518019</v>
      </c>
      <c r="AK47" s="71">
        <f t="shared" si="17"/>
        <v>1254.28472088807</v>
      </c>
      <c r="AL47" s="71">
        <f t="shared" si="17"/>
        <v>1238.276592847776</v>
      </c>
      <c r="AM47" s="71">
        <f t="shared" si="17"/>
        <v>1276.0253173588274</v>
      </c>
      <c r="AN47" s="71">
        <f t="shared" si="17"/>
        <v>1281.6019982222053</v>
      </c>
      <c r="AO47" s="71">
        <f t="shared" si="17"/>
        <v>1281.4933600850636</v>
      </c>
      <c r="AP47" s="71">
        <f t="shared" si="17"/>
        <v>1285.9664464183145</v>
      </c>
      <c r="AQ47" s="71">
        <f t="shared" si="17"/>
        <v>1266.7055545341586</v>
      </c>
      <c r="AR47" s="71">
        <f>SUM(AR39:AR46)</f>
        <v>1300.574738733572</v>
      </c>
      <c r="AS47" s="71">
        <f>SUM(AS39:AS46)</f>
        <v>1214.682457409317</v>
      </c>
      <c r="AT47" s="71">
        <f>SUM(AT39:AT46)</f>
        <v>1144.5064323930458</v>
      </c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</row>
    <row r="48" spans="26:27" ht="14.25">
      <c r="Z48" s="143"/>
      <c r="AA48" s="143"/>
    </row>
    <row r="49" ht="14.25">
      <c r="Y49" s="3" t="s">
        <v>125</v>
      </c>
    </row>
    <row r="50" spans="25:59" ht="28.5">
      <c r="Y50" s="391" t="s">
        <v>44</v>
      </c>
      <c r="Z50" s="392" t="s">
        <v>124</v>
      </c>
      <c r="AA50" s="377">
        <v>1990</v>
      </c>
      <c r="AB50" s="377">
        <f aca="true" t="shared" si="18" ref="AB50:BE50">AA50+1</f>
        <v>1991</v>
      </c>
      <c r="AC50" s="377">
        <f t="shared" si="18"/>
        <v>1992</v>
      </c>
      <c r="AD50" s="377">
        <f t="shared" si="18"/>
        <v>1993</v>
      </c>
      <c r="AE50" s="377">
        <f t="shared" si="18"/>
        <v>1994</v>
      </c>
      <c r="AF50" s="377">
        <f t="shared" si="18"/>
        <v>1995</v>
      </c>
      <c r="AG50" s="377">
        <f t="shared" si="18"/>
        <v>1996</v>
      </c>
      <c r="AH50" s="377">
        <f t="shared" si="18"/>
        <v>1997</v>
      </c>
      <c r="AI50" s="377">
        <f t="shared" si="18"/>
        <v>1998</v>
      </c>
      <c r="AJ50" s="377">
        <f t="shared" si="18"/>
        <v>1999</v>
      </c>
      <c r="AK50" s="377">
        <f t="shared" si="18"/>
        <v>2000</v>
      </c>
      <c r="AL50" s="377">
        <f t="shared" si="18"/>
        <v>2001</v>
      </c>
      <c r="AM50" s="377">
        <f t="shared" si="18"/>
        <v>2002</v>
      </c>
      <c r="AN50" s="377">
        <f t="shared" si="18"/>
        <v>2003</v>
      </c>
      <c r="AO50" s="377">
        <f t="shared" si="18"/>
        <v>2004</v>
      </c>
      <c r="AP50" s="377">
        <f t="shared" si="18"/>
        <v>2005</v>
      </c>
      <c r="AQ50" s="377">
        <f t="shared" si="18"/>
        <v>2006</v>
      </c>
      <c r="AR50" s="377">
        <f t="shared" si="18"/>
        <v>2007</v>
      </c>
      <c r="AS50" s="378">
        <v>2008</v>
      </c>
      <c r="AT50" s="378" t="s">
        <v>202</v>
      </c>
      <c r="AU50" s="377" t="e">
        <f t="shared" si="18"/>
        <v>#VALUE!</v>
      </c>
      <c r="AV50" s="377" t="e">
        <f t="shared" si="18"/>
        <v>#VALUE!</v>
      </c>
      <c r="AW50" s="377" t="e">
        <f t="shared" si="18"/>
        <v>#VALUE!</v>
      </c>
      <c r="AX50" s="377" t="e">
        <f t="shared" si="18"/>
        <v>#VALUE!</v>
      </c>
      <c r="AY50" s="377" t="e">
        <f t="shared" si="18"/>
        <v>#VALUE!</v>
      </c>
      <c r="AZ50" s="377" t="e">
        <f t="shared" si="18"/>
        <v>#VALUE!</v>
      </c>
      <c r="BA50" s="377" t="e">
        <f t="shared" si="18"/>
        <v>#VALUE!</v>
      </c>
      <c r="BB50" s="377" t="e">
        <f t="shared" si="18"/>
        <v>#VALUE!</v>
      </c>
      <c r="BC50" s="377" t="e">
        <f t="shared" si="18"/>
        <v>#VALUE!</v>
      </c>
      <c r="BD50" s="377" t="e">
        <f t="shared" si="18"/>
        <v>#VALUE!</v>
      </c>
      <c r="BE50" s="377" t="e">
        <f t="shared" si="18"/>
        <v>#VALUE!</v>
      </c>
      <c r="BF50" s="393" t="s">
        <v>45</v>
      </c>
      <c r="BG50" s="68" t="s">
        <v>46</v>
      </c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47</v>
      </c>
      <c r="Z51" s="88"/>
      <c r="AA51" s="74">
        <f aca="true" t="shared" si="19" ref="AA51:AA59">AA39/$Z39-1</f>
        <v>0</v>
      </c>
      <c r="AB51" s="74">
        <f aca="true" t="shared" si="20" ref="AB51:AP51">AB39/$Z39-1</f>
        <v>0.008004137317436655</v>
      </c>
      <c r="AC51" s="74">
        <f t="shared" si="20"/>
        <v>0.02913994896908667</v>
      </c>
      <c r="AD51" s="74">
        <f t="shared" si="20"/>
        <v>-0.02769765110073974</v>
      </c>
      <c r="AE51" s="74">
        <f t="shared" si="20"/>
        <v>0.10031721690570028</v>
      </c>
      <c r="AF51" s="74">
        <f t="shared" si="20"/>
        <v>0.06327787910577976</v>
      </c>
      <c r="AG51" s="74">
        <f t="shared" si="20"/>
        <v>0.06291080466331755</v>
      </c>
      <c r="AH51" s="74">
        <f t="shared" si="20"/>
        <v>0.05190211217679308</v>
      </c>
      <c r="AI51" s="74">
        <f t="shared" si="20"/>
        <v>0.019826374472685426</v>
      </c>
      <c r="AJ51" s="74">
        <f t="shared" si="20"/>
        <v>0.074193537998402</v>
      </c>
      <c r="AK51" s="74">
        <f t="shared" si="20"/>
        <v>0.09668776190308548</v>
      </c>
      <c r="AL51" s="74">
        <f t="shared" si="20"/>
        <v>0.07065138515514335</v>
      </c>
      <c r="AM51" s="74">
        <f t="shared" si="20"/>
        <v>0.16877580013565718</v>
      </c>
      <c r="AN51" s="74">
        <f t="shared" si="20"/>
        <v>0.21226014436991725</v>
      </c>
      <c r="AO51" s="74">
        <f t="shared" si="20"/>
        <v>0.20132805293036382</v>
      </c>
      <c r="AP51" s="74">
        <f t="shared" si="20"/>
        <v>0.25197491205946454</v>
      </c>
      <c r="AQ51" s="74">
        <f aca="true" t="shared" si="21" ref="AQ51:AR59">AQ39/$Z39-1</f>
        <v>0.2187244618403057</v>
      </c>
      <c r="AR51" s="74">
        <f t="shared" si="21"/>
        <v>0.38546776045862785</v>
      </c>
      <c r="AS51" s="74">
        <f aca="true" t="shared" si="22" ref="AS51:AT59">AS39/$Z39-1</f>
        <v>0.30086720629080754</v>
      </c>
      <c r="AT51" s="74">
        <f t="shared" si="22"/>
        <v>0.1914378571538946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48</v>
      </c>
      <c r="Z52" s="88"/>
      <c r="AA52" s="74">
        <f t="shared" si="19"/>
        <v>0.00019758802924929597</v>
      </c>
      <c r="AB52" s="74">
        <f aca="true" t="shared" si="23" ref="AB52:AP52">AB40/$Z40-1</f>
        <v>-0.01027695641159021</v>
      </c>
      <c r="AC52" s="74">
        <f t="shared" si="23"/>
        <v>-0.03280613523081799</v>
      </c>
      <c r="AD52" s="74">
        <f t="shared" si="23"/>
        <v>-0.03738533752836215</v>
      </c>
      <c r="AE52" s="74">
        <f>AE40/$Z40-1</f>
        <v>-0.01916521654701775</v>
      </c>
      <c r="AF52" s="74">
        <f t="shared" si="23"/>
        <v>-0.008585012904852363</v>
      </c>
      <c r="AG52" s="74">
        <f t="shared" si="23"/>
        <v>0.014490270493261459</v>
      </c>
      <c r="AH52" s="74">
        <f t="shared" si="23"/>
        <v>0.01757869360583575</v>
      </c>
      <c r="AI52" s="74">
        <f t="shared" si="23"/>
        <v>-0.043359376489442214</v>
      </c>
      <c r="AJ52" s="74">
        <f t="shared" si="23"/>
        <v>-0.026895355760642614</v>
      </c>
      <c r="AK52" s="74">
        <f t="shared" si="23"/>
        <v>-0.0027124285233991463</v>
      </c>
      <c r="AL52" s="74">
        <f t="shared" si="23"/>
        <v>-0.031451384119074555</v>
      </c>
      <c r="AM52" s="74">
        <f t="shared" si="23"/>
        <v>-0.01533484910383609</v>
      </c>
      <c r="AN52" s="74">
        <f t="shared" si="23"/>
        <v>-0.017765192955967124</v>
      </c>
      <c r="AO52" s="74">
        <f t="shared" si="23"/>
        <v>-0.005165434574883276</v>
      </c>
      <c r="AP52" s="74">
        <f t="shared" si="23"/>
        <v>-0.02696610560409307</v>
      </c>
      <c r="AQ52" s="74">
        <f t="shared" si="21"/>
        <v>-0.025897946944349548</v>
      </c>
      <c r="AR52" s="74">
        <f t="shared" si="21"/>
        <v>-0.0380895449485118</v>
      </c>
      <c r="AS52" s="74">
        <f t="shared" si="22"/>
        <v>-0.12743697144029742</v>
      </c>
      <c r="AT52" s="74">
        <f t="shared" si="22"/>
        <v>-0.16387971120510758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49</v>
      </c>
      <c r="Z53" s="88"/>
      <c r="AA53" s="74">
        <f t="shared" si="19"/>
        <v>0</v>
      </c>
      <c r="AB53" s="74">
        <f aca="true" t="shared" si="24" ref="AB53:AP53">AB41/$Z41-1</f>
        <v>0.05407675308821003</v>
      </c>
      <c r="AC53" s="74">
        <f t="shared" si="24"/>
        <v>0.07489090128225628</v>
      </c>
      <c r="AD53" s="74">
        <f t="shared" si="24"/>
        <v>0.09795723493981634</v>
      </c>
      <c r="AE53" s="74">
        <f t="shared" si="24"/>
        <v>0.1545925751166093</v>
      </c>
      <c r="AF53" s="74">
        <f t="shared" si="24"/>
        <v>0.1900598499561179</v>
      </c>
      <c r="AG53" s="74">
        <f t="shared" si="24"/>
        <v>0.21651772042181938</v>
      </c>
      <c r="AH53" s="74">
        <f t="shared" si="24"/>
        <v>0.22591598742397556</v>
      </c>
      <c r="AI53" s="74">
        <f t="shared" si="24"/>
        <v>0.22174531910996675</v>
      </c>
      <c r="AJ53" s="74">
        <f t="shared" si="24"/>
        <v>0.23199539462697127</v>
      </c>
      <c r="AK53" s="74">
        <f t="shared" si="24"/>
        <v>0.22753783749348622</v>
      </c>
      <c r="AL53" s="74">
        <f t="shared" si="24"/>
        <v>0.23722419290581298</v>
      </c>
      <c r="AM53" s="74">
        <f t="shared" si="24"/>
        <v>0.2104923294929557</v>
      </c>
      <c r="AN53" s="74">
        <f t="shared" si="24"/>
        <v>0.1984967231978525</v>
      </c>
      <c r="AO53" s="74">
        <f t="shared" si="24"/>
        <v>0.19596988173669483</v>
      </c>
      <c r="AP53" s="74">
        <f t="shared" si="24"/>
        <v>0.1703641942150762</v>
      </c>
      <c r="AQ53" s="74">
        <f t="shared" si="21"/>
        <v>0.15436262574426451</v>
      </c>
      <c r="AR53" s="74">
        <f t="shared" si="21"/>
        <v>0.1265243600668018</v>
      </c>
      <c r="AS53" s="74">
        <f t="shared" si="22"/>
        <v>0.07877572108369613</v>
      </c>
      <c r="AT53" s="74">
        <f t="shared" si="22"/>
        <v>0.05254490028661074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90</v>
      </c>
      <c r="Z54" s="88"/>
      <c r="AA54" s="74">
        <f t="shared" si="19"/>
        <v>-0.00010989781114278951</v>
      </c>
      <c r="AB54" s="74">
        <f aca="true" t="shared" si="25" ref="AB54:AP54">AB42/$Z42-1</f>
        <v>-0.03480003024444123</v>
      </c>
      <c r="AC54" s="74">
        <f t="shared" si="25"/>
        <v>-0.018289561213525762</v>
      </c>
      <c r="AD54" s="74">
        <f t="shared" si="25"/>
        <v>0.034957105277520606</v>
      </c>
      <c r="AE54" s="74">
        <f t="shared" si="25"/>
        <v>0.021823995593851064</v>
      </c>
      <c r="AF54" s="74">
        <f t="shared" si="25"/>
        <v>0.11562611520503197</v>
      </c>
      <c r="AG54" s="74">
        <f t="shared" si="25"/>
        <v>0.08708119856977148</v>
      </c>
      <c r="AH54" s="74">
        <f t="shared" si="25"/>
        <v>0.059260975143311745</v>
      </c>
      <c r="AI54" s="74">
        <f t="shared" si="25"/>
        <v>0.11826283357983214</v>
      </c>
      <c r="AJ54" s="74">
        <f t="shared" si="25"/>
        <v>0.2025960842813188</v>
      </c>
      <c r="AK54" s="74">
        <f t="shared" si="25"/>
        <v>0.2134826726536847</v>
      </c>
      <c r="AL54" s="74">
        <f t="shared" si="25"/>
        <v>0.29889047373657296</v>
      </c>
      <c r="AM54" s="74">
        <f t="shared" si="25"/>
        <v>0.36214040707435946</v>
      </c>
      <c r="AN54" s="74">
        <f t="shared" si="25"/>
        <v>0.336969484835014</v>
      </c>
      <c r="AO54" s="74">
        <f t="shared" si="25"/>
        <v>0.3390437695717734</v>
      </c>
      <c r="AP54" s="74">
        <f t="shared" si="25"/>
        <v>0.323864339772711</v>
      </c>
      <c r="AQ54" s="74">
        <f t="shared" si="21"/>
        <v>0.3260076144371178</v>
      </c>
      <c r="AR54" s="74">
        <f t="shared" si="21"/>
        <v>0.2292251957712952</v>
      </c>
      <c r="AS54" s="74">
        <f t="shared" si="22"/>
        <v>0.17311222337278642</v>
      </c>
      <c r="AT54" s="74">
        <f t="shared" si="22"/>
        <v>0.085847453769063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6" t="s">
        <v>58</v>
      </c>
      <c r="Z55" s="88"/>
      <c r="AA55" s="74">
        <f t="shared" si="19"/>
        <v>0</v>
      </c>
      <c r="AB55" s="74">
        <f aca="true" t="shared" si="26" ref="AB55:AP55">AB43/$Z43-1</f>
        <v>0.00905223216294293</v>
      </c>
      <c r="AC55" s="74">
        <f t="shared" si="26"/>
        <v>0.06823313675126652</v>
      </c>
      <c r="AD55" s="74">
        <f t="shared" si="26"/>
        <v>0.14590851440568353</v>
      </c>
      <c r="AE55" s="74">
        <f t="shared" si="26"/>
        <v>0.08857836149837617</v>
      </c>
      <c r="AF55" s="74">
        <f t="shared" si="26"/>
        <v>0.1703256399966302</v>
      </c>
      <c r="AG55" s="74">
        <f t="shared" si="26"/>
        <v>0.16638737024309425</v>
      </c>
      <c r="AH55" s="74">
        <f t="shared" si="26"/>
        <v>0.14669518594084163</v>
      </c>
      <c r="AI55" s="74">
        <f t="shared" si="26"/>
        <v>0.13960688393925502</v>
      </c>
      <c r="AJ55" s="74">
        <f t="shared" si="26"/>
        <v>0.17399080354415464</v>
      </c>
      <c r="AK55" s="74">
        <f t="shared" si="26"/>
        <v>0.21687583860499715</v>
      </c>
      <c r="AL55" s="74">
        <f t="shared" si="26"/>
        <v>0.15708656675502097</v>
      </c>
      <c r="AM55" s="74">
        <f t="shared" si="26"/>
        <v>0.2019697839104495</v>
      </c>
      <c r="AN55" s="74">
        <f t="shared" si="26"/>
        <v>0.14849783618179302</v>
      </c>
      <c r="AO55" s="74">
        <f t="shared" si="26"/>
        <v>0.13553290822465547</v>
      </c>
      <c r="AP55" s="74">
        <f t="shared" si="26"/>
        <v>0.19260114165758324</v>
      </c>
      <c r="AQ55" s="74">
        <f t="shared" si="21"/>
        <v>0.11995718493729268</v>
      </c>
      <c r="AR55" s="74">
        <f t="shared" si="21"/>
        <v>0.10450595923117612</v>
      </c>
      <c r="AS55" s="74">
        <f t="shared" si="22"/>
        <v>0.04155488503332627</v>
      </c>
      <c r="AT55" s="74">
        <f t="shared" si="22"/>
        <v>0.016514632330398404</v>
      </c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s="85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59</v>
      </c>
      <c r="Z56" s="88"/>
      <c r="AA56" s="74">
        <f t="shared" si="19"/>
        <v>-0.002167944433708824</v>
      </c>
      <c r="AB56" s="74">
        <f aca="true" t="shared" si="27" ref="AB56:AP56">AB44/$Z44-1</f>
        <v>0.02275168509274139</v>
      </c>
      <c r="AC56" s="74">
        <f t="shared" si="27"/>
        <v>0.01722825566604058</v>
      </c>
      <c r="AD56" s="74">
        <f t="shared" si="27"/>
        <v>0.005169595788333314</v>
      </c>
      <c r="AE56" s="74">
        <f t="shared" si="27"/>
        <v>0.025626498527129504</v>
      </c>
      <c r="AF56" s="74">
        <f t="shared" si="27"/>
        <v>0.028972016271912038</v>
      </c>
      <c r="AG56" s="74">
        <f t="shared" si="27"/>
        <v>0.025146508061294925</v>
      </c>
      <c r="AH56" s="74">
        <f t="shared" si="27"/>
        <v>-0.0025981973535469383</v>
      </c>
      <c r="AI56" s="74">
        <f t="shared" si="27"/>
        <v>-0.099864810798721</v>
      </c>
      <c r="AJ56" s="74">
        <f t="shared" si="27"/>
        <v>-0.10001117459774478</v>
      </c>
      <c r="AK56" s="74">
        <f t="shared" si="27"/>
        <v>-0.08965313075910009</v>
      </c>
      <c r="AL56" s="74">
        <f t="shared" si="27"/>
        <v>-0.12364924310640069</v>
      </c>
      <c r="AM56" s="74">
        <f t="shared" si="27"/>
        <v>-0.15795826199341678</v>
      </c>
      <c r="AN56" s="74">
        <f t="shared" si="27"/>
        <v>-0.16379790699779895</v>
      </c>
      <c r="AO56" s="74">
        <f t="shared" si="27"/>
        <v>-0.15837081034024314</v>
      </c>
      <c r="AP56" s="74">
        <f t="shared" si="27"/>
        <v>-0.1374705216384895</v>
      </c>
      <c r="AQ56" s="74">
        <f t="shared" si="21"/>
        <v>-0.13743064943238814</v>
      </c>
      <c r="AR56" s="74">
        <f t="shared" si="21"/>
        <v>-0.13954610694120873</v>
      </c>
      <c r="AS56" s="74">
        <f t="shared" si="22"/>
        <v>-0.19323221383417377</v>
      </c>
      <c r="AT56" s="74">
        <f t="shared" si="22"/>
        <v>-0.30412871995908575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s="85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6" t="s">
        <v>60</v>
      </c>
      <c r="Z57" s="88"/>
      <c r="AA57" s="74">
        <f t="shared" si="19"/>
        <v>-0.02777424115730953</v>
      </c>
      <c r="AB57" s="74">
        <f aca="true" t="shared" si="28" ref="AB57:AP57">AB45/$Z45-1</f>
        <v>-0.013265924107318305</v>
      </c>
      <c r="AC57" s="74">
        <f t="shared" si="28"/>
        <v>0.04867880318732909</v>
      </c>
      <c r="AD57" s="74">
        <f t="shared" si="28"/>
        <v>0.027135975964730275</v>
      </c>
      <c r="AE57" s="74">
        <f t="shared" si="28"/>
        <v>0.16617071934112304</v>
      </c>
      <c r="AF57" s="74">
        <f t="shared" si="28"/>
        <v>0.19087240422727336</v>
      </c>
      <c r="AG57" s="74">
        <f t="shared" si="28"/>
        <v>0.2218192808524122</v>
      </c>
      <c r="AH57" s="74">
        <f t="shared" si="28"/>
        <v>0.28080673302913106</v>
      </c>
      <c r="AI57" s="74">
        <f t="shared" si="28"/>
        <v>0.2969359785966661</v>
      </c>
      <c r="AJ57" s="74">
        <f t="shared" si="28"/>
        <v>0.299932538687691</v>
      </c>
      <c r="AK57" s="74">
        <f t="shared" si="28"/>
        <v>0.34877728196702984</v>
      </c>
      <c r="AL57" s="74">
        <f t="shared" si="28"/>
        <v>0.3399145080813504</v>
      </c>
      <c r="AM57" s="74">
        <f t="shared" si="28"/>
        <v>0.3502013616292252</v>
      </c>
      <c r="AN57" s="74">
        <f t="shared" si="28"/>
        <v>0.3825166970403284</v>
      </c>
      <c r="AO57" s="74">
        <f t="shared" si="28"/>
        <v>0.347589327195742</v>
      </c>
      <c r="AP57" s="74">
        <f t="shared" si="28"/>
        <v>0.3042279587114902</v>
      </c>
      <c r="AQ57" s="74">
        <f t="shared" si="21"/>
        <v>0.22501860014445008</v>
      </c>
      <c r="AR57" s="74">
        <f t="shared" si="21"/>
        <v>0.2519705214686174</v>
      </c>
      <c r="AS57" s="74">
        <f t="shared" si="22"/>
        <v>0.14255730450094917</v>
      </c>
      <c r="AT57" s="74">
        <f t="shared" si="22"/>
        <v>0.14136207893218455</v>
      </c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s="85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7" t="s">
        <v>91</v>
      </c>
      <c r="Z58" s="89"/>
      <c r="AA58" s="75">
        <f t="shared" si="19"/>
        <v>0</v>
      </c>
      <c r="AB58" s="75">
        <f aca="true" t="shared" si="29" ref="AB58:AP58">AB46/$Z46-1</f>
        <v>0.4654616072000941</v>
      </c>
      <c r="AC58" s="75">
        <f t="shared" si="29"/>
        <v>0.5550167718543144</v>
      </c>
      <c r="AD58" s="75">
        <f t="shared" si="29"/>
        <v>0.4530239248091652</v>
      </c>
      <c r="AE58" s="75">
        <f t="shared" si="29"/>
        <v>0.3966343003566757</v>
      </c>
      <c r="AF58" s="75">
        <f t="shared" si="29"/>
        <v>0.39044476737753886</v>
      </c>
      <c r="AG58" s="75">
        <f t="shared" si="29"/>
        <v>0.3479997509468118</v>
      </c>
      <c r="AH58" s="75">
        <f t="shared" si="29"/>
        <v>0.3099279895732321</v>
      </c>
      <c r="AI58" s="75">
        <f t="shared" si="29"/>
        <v>0.16672550982568302</v>
      </c>
      <c r="AJ58" s="75">
        <f t="shared" si="29"/>
        <v>0.039181705987521465</v>
      </c>
      <c r="AK58" s="75">
        <f t="shared" si="29"/>
        <v>-0.016264114982435296</v>
      </c>
      <c r="AL58" s="75">
        <f t="shared" si="29"/>
        <v>-0.11434533893878318</v>
      </c>
      <c r="AM58" s="75">
        <f t="shared" si="29"/>
        <v>-0.15527959200509267</v>
      </c>
      <c r="AN58" s="75">
        <f t="shared" si="29"/>
        <v>-0.05911468964568822</v>
      </c>
      <c r="AO58" s="75">
        <f t="shared" si="29"/>
        <v>-0.04447502156425176</v>
      </c>
      <c r="AP58" s="75">
        <f t="shared" si="29"/>
        <v>0.026648954433002192</v>
      </c>
      <c r="AQ58" s="75">
        <f t="shared" si="21"/>
        <v>-0.020043105526951654</v>
      </c>
      <c r="AR58" s="75">
        <f t="shared" si="21"/>
        <v>0.024628986394032326</v>
      </c>
      <c r="AS58" s="75">
        <f t="shared" si="22"/>
        <v>0.0333643606416274</v>
      </c>
      <c r="AT58" s="75">
        <f t="shared" si="22"/>
        <v>-0.04020894295148025</v>
      </c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</row>
    <row r="59" spans="1:59" s="85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8" t="s">
        <v>57</v>
      </c>
      <c r="Z59" s="90"/>
      <c r="AA59" s="76">
        <f t="shared" si="19"/>
        <v>-0.0006097824623253478</v>
      </c>
      <c r="AB59" s="76">
        <f aca="true" t="shared" si="30" ref="AB59:AP59">AB47/$Z47-1</f>
        <v>0.007591764016561919</v>
      </c>
      <c r="AC59" s="76">
        <f t="shared" si="30"/>
        <v>0.014690590751266663</v>
      </c>
      <c r="AD59" s="76">
        <f t="shared" si="30"/>
        <v>0.008249643314033106</v>
      </c>
      <c r="AE59" s="76">
        <f t="shared" si="30"/>
        <v>0.0605328486044725</v>
      </c>
      <c r="AF59" s="76">
        <f t="shared" si="30"/>
        <v>0.0719699842230399</v>
      </c>
      <c r="AG59" s="76">
        <f t="shared" si="30"/>
        <v>0.08273750643450084</v>
      </c>
      <c r="AH59" s="76">
        <f t="shared" si="30"/>
        <v>0.07911610024662541</v>
      </c>
      <c r="AI59" s="76">
        <f t="shared" si="30"/>
        <v>0.04764453276869829</v>
      </c>
      <c r="AJ59" s="76">
        <f t="shared" si="30"/>
        <v>0.07815946973950583</v>
      </c>
      <c r="AK59" s="76">
        <f t="shared" si="30"/>
        <v>0.09627862164552248</v>
      </c>
      <c r="AL59" s="76">
        <f t="shared" si="30"/>
        <v>0.0822870866687484</v>
      </c>
      <c r="AM59" s="76">
        <f t="shared" si="30"/>
        <v>0.11528048839539262</v>
      </c>
      <c r="AN59" s="76">
        <f t="shared" si="30"/>
        <v>0.12015465763978272</v>
      </c>
      <c r="AO59" s="76">
        <f t="shared" si="30"/>
        <v>0.12005970498249474</v>
      </c>
      <c r="AP59" s="76">
        <f t="shared" si="30"/>
        <v>0.12396930288977526</v>
      </c>
      <c r="AQ59" s="76">
        <f t="shared" si="21"/>
        <v>0.10713476472249561</v>
      </c>
      <c r="AR59" s="76">
        <f t="shared" si="21"/>
        <v>0.13673734374785607</v>
      </c>
      <c r="AS59" s="76">
        <f t="shared" si="22"/>
        <v>0.06166517694869866</v>
      </c>
      <c r="AT59" s="76">
        <f t="shared" si="22"/>
        <v>0.0003294413727050749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</row>
    <row r="61" ht="14.25">
      <c r="Y61" s="3" t="s">
        <v>61</v>
      </c>
    </row>
    <row r="62" spans="25:59" ht="28.5">
      <c r="Y62" s="391" t="s">
        <v>44</v>
      </c>
      <c r="Z62" s="392" t="s">
        <v>124</v>
      </c>
      <c r="AA62" s="377">
        <v>1990</v>
      </c>
      <c r="AB62" s="377">
        <f aca="true" t="shared" si="31" ref="AB62:BE62">AA62+1</f>
        <v>1991</v>
      </c>
      <c r="AC62" s="377">
        <f t="shared" si="31"/>
        <v>1992</v>
      </c>
      <c r="AD62" s="377">
        <f t="shared" si="31"/>
        <v>1993</v>
      </c>
      <c r="AE62" s="377">
        <f t="shared" si="31"/>
        <v>1994</v>
      </c>
      <c r="AF62" s="377">
        <f t="shared" si="31"/>
        <v>1995</v>
      </c>
      <c r="AG62" s="377">
        <f t="shared" si="31"/>
        <v>1996</v>
      </c>
      <c r="AH62" s="377">
        <f t="shared" si="31"/>
        <v>1997</v>
      </c>
      <c r="AI62" s="377">
        <f t="shared" si="31"/>
        <v>1998</v>
      </c>
      <c r="AJ62" s="377">
        <f t="shared" si="31"/>
        <v>1999</v>
      </c>
      <c r="AK62" s="377">
        <f t="shared" si="31"/>
        <v>2000</v>
      </c>
      <c r="AL62" s="377">
        <f t="shared" si="31"/>
        <v>2001</v>
      </c>
      <c r="AM62" s="377">
        <f t="shared" si="31"/>
        <v>2002</v>
      </c>
      <c r="AN62" s="377">
        <f t="shared" si="31"/>
        <v>2003</v>
      </c>
      <c r="AO62" s="377">
        <f t="shared" si="31"/>
        <v>2004</v>
      </c>
      <c r="AP62" s="377">
        <f t="shared" si="31"/>
        <v>2005</v>
      </c>
      <c r="AQ62" s="377">
        <f t="shared" si="31"/>
        <v>2006</v>
      </c>
      <c r="AR62" s="377">
        <f t="shared" si="31"/>
        <v>2007</v>
      </c>
      <c r="AS62" s="378">
        <v>2008</v>
      </c>
      <c r="AT62" s="378" t="s">
        <v>202</v>
      </c>
      <c r="AU62" s="377" t="e">
        <f t="shared" si="31"/>
        <v>#VALUE!</v>
      </c>
      <c r="AV62" s="377" t="e">
        <f t="shared" si="31"/>
        <v>#VALUE!</v>
      </c>
      <c r="AW62" s="377" t="e">
        <f t="shared" si="31"/>
        <v>#VALUE!</v>
      </c>
      <c r="AX62" s="377" t="e">
        <f t="shared" si="31"/>
        <v>#VALUE!</v>
      </c>
      <c r="AY62" s="377" t="e">
        <f t="shared" si="31"/>
        <v>#VALUE!</v>
      </c>
      <c r="AZ62" s="377" t="e">
        <f t="shared" si="31"/>
        <v>#VALUE!</v>
      </c>
      <c r="BA62" s="377" t="e">
        <f t="shared" si="31"/>
        <v>#VALUE!</v>
      </c>
      <c r="BB62" s="377" t="e">
        <f t="shared" si="31"/>
        <v>#VALUE!</v>
      </c>
      <c r="BC62" s="377" t="e">
        <f t="shared" si="31"/>
        <v>#VALUE!</v>
      </c>
      <c r="BD62" s="377" t="e">
        <f t="shared" si="31"/>
        <v>#VALUE!</v>
      </c>
      <c r="BE62" s="377" t="e">
        <f t="shared" si="31"/>
        <v>#VALUE!</v>
      </c>
      <c r="BF62" s="393" t="s">
        <v>45</v>
      </c>
      <c r="BG62" s="68" t="s">
        <v>46</v>
      </c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47</v>
      </c>
      <c r="Z63" s="88"/>
      <c r="AA63" s="88"/>
      <c r="AB63" s="74">
        <f aca="true" t="shared" si="32" ref="AB63:AB71">AB39/AA39-1</f>
        <v>0.008004137317436433</v>
      </c>
      <c r="AC63" s="74">
        <f aca="true" t="shared" si="33" ref="AC63:AC71">AC39/AB39-1</f>
        <v>0.02096798105204023</v>
      </c>
      <c r="AD63" s="74">
        <f aca="true" t="shared" si="34" ref="AD63:AD71">AD39/AC39-1</f>
        <v>-0.0552282516355157</v>
      </c>
      <c r="AE63" s="74">
        <f aca="true" t="shared" si="35" ref="AE63:AE71">AE39/AD39-1</f>
        <v>0.1316615846412028</v>
      </c>
      <c r="AF63" s="74">
        <f aca="true" t="shared" si="36" ref="AF63:AF71">AF39/AE39-1</f>
        <v>-0.033662417738115846</v>
      </c>
      <c r="AG63" s="74">
        <f aca="true" t="shared" si="37" ref="AG63:AG71">AG39/AF39-1</f>
        <v>-0.00034522907856482377</v>
      </c>
      <c r="AH63" s="74">
        <f aca="true" t="shared" si="38" ref="AH63:AH71">AH39/AG39-1</f>
        <v>-0.010357117867487942</v>
      </c>
      <c r="AI63" s="74">
        <f aca="true" t="shared" si="39" ref="AI63:AI71">AI39/AH39-1</f>
        <v>-0.03049308232467629</v>
      </c>
      <c r="AJ63" s="74">
        <f aca="true" t="shared" si="40" ref="AJ63:AJ71">AJ39/AI39-1</f>
        <v>0.05331021523524315</v>
      </c>
      <c r="AK63" s="74">
        <f aca="true" t="shared" si="41" ref="AK63:AK71">AK39/AJ39-1</f>
        <v>0.02094056900267538</v>
      </c>
      <c r="AL63" s="74">
        <f aca="true" t="shared" si="42" ref="AL63:AL71">AL39/AK39-1</f>
        <v>-0.023740920298737533</v>
      </c>
      <c r="AM63" s="74">
        <f aca="true" t="shared" si="43" ref="AM63:AM71">AM39/AL39-1</f>
        <v>0.09164926729749201</v>
      </c>
      <c r="AN63" s="74">
        <f aca="true" t="shared" si="44" ref="AN63:AN71">AN39/AM39-1</f>
        <v>0.0372050347288273</v>
      </c>
      <c r="AO63" s="74">
        <f aca="true" t="shared" si="45" ref="AO63:AO71">AO39/AN39-1</f>
        <v>-0.009017941809210783</v>
      </c>
      <c r="AP63" s="74">
        <f aca="true" t="shared" si="46" ref="AP63:AS71">AP39/AO39-1</f>
        <v>0.04215905805708875</v>
      </c>
      <c r="AQ63" s="74">
        <f t="shared" si="46"/>
        <v>-0.026558399772135033</v>
      </c>
      <c r="AR63" s="74">
        <f t="shared" si="46"/>
        <v>0.13681788118582228</v>
      </c>
      <c r="AS63" s="74">
        <f t="shared" si="46"/>
        <v>-0.0610628096750625</v>
      </c>
      <c r="AT63" s="74">
        <f aca="true" t="shared" si="47" ref="AT63:AT71">AT39/AS39-1</f>
        <v>-0.08412030729018949</v>
      </c>
      <c r="AU63" s="74">
        <f aca="true" t="shared" si="48" ref="AU63:AU71">AU39/AT39-1</f>
        <v>-1</v>
      </c>
      <c r="AV63" s="74" t="e">
        <f aca="true" t="shared" si="49" ref="AV63:AV71">AV39/AU39-1</f>
        <v>#DIV/0!</v>
      </c>
      <c r="AW63" s="74" t="e">
        <f aca="true" t="shared" si="50" ref="AW63:AW71">AW39/AV39-1</f>
        <v>#DIV/0!</v>
      </c>
      <c r="AX63" s="74" t="e">
        <f aca="true" t="shared" si="51" ref="AX63:AX71">AX39/AW39-1</f>
        <v>#DIV/0!</v>
      </c>
      <c r="AY63" s="74" t="e">
        <f aca="true" t="shared" si="52" ref="AY63:AY71">AY39/AX39-1</f>
        <v>#DIV/0!</v>
      </c>
      <c r="AZ63" s="74" t="e">
        <f aca="true" t="shared" si="53" ref="AZ63:AZ71">AZ39/AY39-1</f>
        <v>#DIV/0!</v>
      </c>
      <c r="BA63" s="74" t="e">
        <f aca="true" t="shared" si="54" ref="BA63:BA71">BA39/AZ39-1</f>
        <v>#DIV/0!</v>
      </c>
      <c r="BB63" s="74" t="e">
        <f aca="true" t="shared" si="55" ref="BB63:BB71">BB39/BA39-1</f>
        <v>#DIV/0!</v>
      </c>
      <c r="BC63" s="74" t="e">
        <f aca="true" t="shared" si="56" ref="BC63:BC71">BC39/BB39-1</f>
        <v>#DIV/0!</v>
      </c>
      <c r="BD63" s="74" t="e">
        <f aca="true" t="shared" si="57" ref="BD63:BD71">BD39/BC39-1</f>
        <v>#DIV/0!</v>
      </c>
      <c r="BE63" s="74" t="e">
        <f aca="true" t="shared" si="58" ref="BE63:BE71">BE39/BD39-1</f>
        <v>#DIV/0!</v>
      </c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48</v>
      </c>
      <c r="Z64" s="88"/>
      <c r="AA64" s="88"/>
      <c r="AB64" s="74">
        <f t="shared" si="32"/>
        <v>-0.010472475205102305</v>
      </c>
      <c r="AC64" s="74">
        <f t="shared" si="33"/>
        <v>-0.022763114353227976</v>
      </c>
      <c r="AD64" s="74">
        <f t="shared" si="34"/>
        <v>-0.004734523723056272</v>
      </c>
      <c r="AE64" s="74">
        <f t="shared" si="35"/>
        <v>0.018927740966008022</v>
      </c>
      <c r="AF64" s="74">
        <f t="shared" si="36"/>
        <v>0.010786937637874416</v>
      </c>
      <c r="AG64" s="74">
        <f t="shared" si="37"/>
        <v>0.023275100435716123</v>
      </c>
      <c r="AH64" s="74">
        <f t="shared" si="38"/>
        <v>0.0030443102338209016</v>
      </c>
      <c r="AI64" s="74">
        <f t="shared" si="39"/>
        <v>-0.05988536363643904</v>
      </c>
      <c r="AJ64" s="74">
        <f t="shared" si="40"/>
        <v>0.017210246276581964</v>
      </c>
      <c r="AK64" s="74">
        <f t="shared" si="41"/>
        <v>0.024851312117769586</v>
      </c>
      <c r="AL64" s="74">
        <f t="shared" si="42"/>
        <v>-0.02881711997385472</v>
      </c>
      <c r="AM64" s="74">
        <f t="shared" si="43"/>
        <v>0.016639882346618062</v>
      </c>
      <c r="AN64" s="74">
        <f t="shared" si="44"/>
        <v>-0.0024681932227611503</v>
      </c>
      <c r="AO64" s="74">
        <f t="shared" si="45"/>
        <v>0.012827643951044632</v>
      </c>
      <c r="AP64" s="74">
        <f t="shared" si="46"/>
        <v>-0.02191386566860376</v>
      </c>
      <c r="AQ64" s="74">
        <f t="shared" si="46"/>
        <v>0.0010977609987641301</v>
      </c>
      <c r="AR64" s="74">
        <f t="shared" si="46"/>
        <v>-0.012515729708112766</v>
      </c>
      <c r="AS64" s="74">
        <f t="shared" si="46"/>
        <v>-0.09288538867893181</v>
      </c>
      <c r="AT64" s="74">
        <f t="shared" si="47"/>
        <v>-0.04176516603615954</v>
      </c>
      <c r="AU64" s="74">
        <f t="shared" si="48"/>
        <v>-1</v>
      </c>
      <c r="AV64" s="74" t="e">
        <f t="shared" si="49"/>
        <v>#DIV/0!</v>
      </c>
      <c r="AW64" s="74" t="e">
        <f t="shared" si="50"/>
        <v>#DIV/0!</v>
      </c>
      <c r="AX64" s="74" t="e">
        <f t="shared" si="51"/>
        <v>#DIV/0!</v>
      </c>
      <c r="AY64" s="74" t="e">
        <f t="shared" si="52"/>
        <v>#DIV/0!</v>
      </c>
      <c r="AZ64" s="74" t="e">
        <f t="shared" si="53"/>
        <v>#DIV/0!</v>
      </c>
      <c r="BA64" s="74" t="e">
        <f t="shared" si="54"/>
        <v>#DIV/0!</v>
      </c>
      <c r="BB64" s="74" t="e">
        <f t="shared" si="55"/>
        <v>#DIV/0!</v>
      </c>
      <c r="BC64" s="74" t="e">
        <f t="shared" si="56"/>
        <v>#DIV/0!</v>
      </c>
      <c r="BD64" s="74" t="e">
        <f t="shared" si="57"/>
        <v>#DIV/0!</v>
      </c>
      <c r="BE64" s="74" t="e">
        <f t="shared" si="58"/>
        <v>#DIV/0!</v>
      </c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49</v>
      </c>
      <c r="Z65" s="88"/>
      <c r="AA65" s="88"/>
      <c r="AB65" s="74">
        <f t="shared" si="32"/>
        <v>0.054076753088209806</v>
      </c>
      <c r="AC65" s="74">
        <f t="shared" si="33"/>
        <v>0.0197463307421073</v>
      </c>
      <c r="AD65" s="74">
        <f t="shared" si="34"/>
        <v>0.02145923240213854</v>
      </c>
      <c r="AE65" s="74">
        <f t="shared" si="35"/>
        <v>0.05158246457558713</v>
      </c>
      <c r="AF65" s="74">
        <f t="shared" si="36"/>
        <v>0.030718433154592883</v>
      </c>
      <c r="AG65" s="74">
        <f t="shared" si="37"/>
        <v>0.022232386435587115</v>
      </c>
      <c r="AH65" s="74">
        <f t="shared" si="38"/>
        <v>0.0077255487892915475</v>
      </c>
      <c r="AI65" s="74">
        <f t="shared" si="39"/>
        <v>-0.0034020833048868937</v>
      </c>
      <c r="AJ65" s="74">
        <f t="shared" si="40"/>
        <v>0.00838969902865827</v>
      </c>
      <c r="AK65" s="74">
        <f t="shared" si="41"/>
        <v>-0.003618160549078042</v>
      </c>
      <c r="AL65" s="74">
        <f t="shared" si="42"/>
        <v>0.007890881336990452</v>
      </c>
      <c r="AM65" s="74">
        <f t="shared" si="43"/>
        <v>-0.021606321284482366</v>
      </c>
      <c r="AN65" s="74">
        <f t="shared" si="44"/>
        <v>-0.009909692116866098</v>
      </c>
      <c r="AO65" s="74">
        <f t="shared" si="45"/>
        <v>-0.0021083424028190967</v>
      </c>
      <c r="AP65" s="74">
        <f t="shared" si="46"/>
        <v>-0.02140997688372881</v>
      </c>
      <c r="AQ65" s="74">
        <f t="shared" si="46"/>
        <v>-0.013672298375074221</v>
      </c>
      <c r="AR65" s="74">
        <f t="shared" si="46"/>
        <v>-0.024115702515502102</v>
      </c>
      <c r="AS65" s="74">
        <f t="shared" si="46"/>
        <v>-0.042385802451954224</v>
      </c>
      <c r="AT65" s="74">
        <f t="shared" si="47"/>
        <v>-0.02431536072274132</v>
      </c>
      <c r="AU65" s="74">
        <f t="shared" si="48"/>
        <v>-1</v>
      </c>
      <c r="AV65" s="74" t="e">
        <f t="shared" si="49"/>
        <v>#DIV/0!</v>
      </c>
      <c r="AW65" s="74" t="e">
        <f t="shared" si="50"/>
        <v>#DIV/0!</v>
      </c>
      <c r="AX65" s="74" t="e">
        <f t="shared" si="51"/>
        <v>#DIV/0!</v>
      </c>
      <c r="AY65" s="74" t="e">
        <f t="shared" si="52"/>
        <v>#DIV/0!</v>
      </c>
      <c r="AZ65" s="74" t="e">
        <f t="shared" si="53"/>
        <v>#DIV/0!</v>
      </c>
      <c r="BA65" s="74" t="e">
        <f t="shared" si="54"/>
        <v>#DIV/0!</v>
      </c>
      <c r="BB65" s="74" t="e">
        <f t="shared" si="55"/>
        <v>#DIV/0!</v>
      </c>
      <c r="BC65" s="74" t="e">
        <f t="shared" si="56"/>
        <v>#DIV/0!</v>
      </c>
      <c r="BD65" s="74" t="e">
        <f t="shared" si="57"/>
        <v>#DIV/0!</v>
      </c>
      <c r="BE65" s="74" t="e">
        <f t="shared" si="58"/>
        <v>#DIV/0!</v>
      </c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90</v>
      </c>
      <c r="Z66" s="88"/>
      <c r="AA66" s="88"/>
      <c r="AB66" s="74">
        <f t="shared" si="32"/>
        <v>-0.03469394522193825</v>
      </c>
      <c r="AC66" s="74">
        <f t="shared" si="33"/>
        <v>0.017105749635587753</v>
      </c>
      <c r="AD66" s="74">
        <f t="shared" si="34"/>
        <v>0.05423866792826049</v>
      </c>
      <c r="AE66" s="74">
        <f t="shared" si="35"/>
        <v>-0.012689520770184926</v>
      </c>
      <c r="AF66" s="74">
        <f t="shared" si="36"/>
        <v>0.09179870507607912</v>
      </c>
      <c r="AG66" s="74">
        <f t="shared" si="37"/>
        <v>-0.025586454320329688</v>
      </c>
      <c r="AH66" s="74">
        <f t="shared" si="38"/>
        <v>-0.025591670119087473</v>
      </c>
      <c r="AI66" s="74">
        <f t="shared" si="39"/>
        <v>0.05570096493787835</v>
      </c>
      <c r="AJ66" s="74">
        <f t="shared" si="40"/>
        <v>0.07541451630965468</v>
      </c>
      <c r="AK66" s="74">
        <f t="shared" si="41"/>
        <v>0.009052572609091536</v>
      </c>
      <c r="AL66" s="74">
        <f t="shared" si="42"/>
        <v>0.07038238205422043</v>
      </c>
      <c r="AM66" s="74">
        <f t="shared" si="43"/>
        <v>0.048695355471992</v>
      </c>
      <c r="AN66" s="74">
        <f t="shared" si="44"/>
        <v>-0.018478948358494285</v>
      </c>
      <c r="AO66" s="74">
        <f t="shared" si="45"/>
        <v>0.0015514824835476393</v>
      </c>
      <c r="AP66" s="74">
        <f t="shared" si="46"/>
        <v>-0.011336022125637224</v>
      </c>
      <c r="AQ66" s="74">
        <f t="shared" si="46"/>
        <v>0.0016189533927430944</v>
      </c>
      <c r="AR66" s="74">
        <f t="shared" si="46"/>
        <v>-0.0729878302447805</v>
      </c>
      <c r="AS66" s="74">
        <f t="shared" si="46"/>
        <v>-0.04564905811526243</v>
      </c>
      <c r="AT66" s="74">
        <f t="shared" si="47"/>
        <v>-0.07438740119238618</v>
      </c>
      <c r="AU66" s="74">
        <f t="shared" si="48"/>
        <v>-1</v>
      </c>
      <c r="AV66" s="74" t="e">
        <f t="shared" si="49"/>
        <v>#DIV/0!</v>
      </c>
      <c r="AW66" s="74" t="e">
        <f t="shared" si="50"/>
        <v>#DIV/0!</v>
      </c>
      <c r="AX66" s="74" t="e">
        <f t="shared" si="51"/>
        <v>#DIV/0!</v>
      </c>
      <c r="AY66" s="74" t="e">
        <f t="shared" si="52"/>
        <v>#DIV/0!</v>
      </c>
      <c r="AZ66" s="74" t="e">
        <f t="shared" si="53"/>
        <v>#DIV/0!</v>
      </c>
      <c r="BA66" s="74" t="e">
        <f t="shared" si="54"/>
        <v>#DIV/0!</v>
      </c>
      <c r="BB66" s="74" t="e">
        <f t="shared" si="55"/>
        <v>#DIV/0!</v>
      </c>
      <c r="BC66" s="74" t="e">
        <f t="shared" si="56"/>
        <v>#DIV/0!</v>
      </c>
      <c r="BD66" s="74" t="e">
        <f t="shared" si="57"/>
        <v>#DIV/0!</v>
      </c>
      <c r="BE66" s="74" t="e">
        <f t="shared" si="58"/>
        <v>#DIV/0!</v>
      </c>
      <c r="BF66" s="84"/>
      <c r="BG66" s="84"/>
    </row>
    <row r="67" spans="1:59" s="85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6" t="s">
        <v>58</v>
      </c>
      <c r="Z67" s="88"/>
      <c r="AA67" s="88"/>
      <c r="AB67" s="74">
        <f t="shared" si="32"/>
        <v>0.00905223216294293</v>
      </c>
      <c r="AC67" s="74">
        <f t="shared" si="33"/>
        <v>0.05864999125116355</v>
      </c>
      <c r="AD67" s="74">
        <f t="shared" si="34"/>
        <v>0.07271388143850777</v>
      </c>
      <c r="AE67" s="74">
        <f t="shared" si="35"/>
        <v>-0.05003030537480657</v>
      </c>
      <c r="AF67" s="74">
        <f t="shared" si="36"/>
        <v>0.07509544685945513</v>
      </c>
      <c r="AG67" s="74">
        <f t="shared" si="37"/>
        <v>-0.003365105932009893</v>
      </c>
      <c r="AH67" s="74">
        <f t="shared" si="38"/>
        <v>-0.016883056868275625</v>
      </c>
      <c r="AI67" s="74">
        <f t="shared" si="39"/>
        <v>-0.006181504979259844</v>
      </c>
      <c r="AJ67" s="74">
        <f t="shared" si="40"/>
        <v>0.030171737367929552</v>
      </c>
      <c r="AK67" s="74">
        <f t="shared" si="41"/>
        <v>0.0365292768319625</v>
      </c>
      <c r="AL67" s="74">
        <f t="shared" si="42"/>
        <v>-0.04913342015116151</v>
      </c>
      <c r="AM67" s="74">
        <f t="shared" si="43"/>
        <v>0.0387898524146737</v>
      </c>
      <c r="AN67" s="74">
        <f t="shared" si="44"/>
        <v>-0.044486931738577096</v>
      </c>
      <c r="AO67" s="74">
        <f t="shared" si="45"/>
        <v>-0.01128859589343223</v>
      </c>
      <c r="AP67" s="74">
        <f t="shared" si="46"/>
        <v>0.05025678517952503</v>
      </c>
      <c r="AQ67" s="74">
        <f t="shared" si="46"/>
        <v>-0.06091219786971147</v>
      </c>
      <c r="AR67" s="74">
        <f t="shared" si="46"/>
        <v>-0.013796264637546574</v>
      </c>
      <c r="AS67" s="74">
        <f t="shared" si="46"/>
        <v>-0.05699478003873226</v>
      </c>
      <c r="AT67" s="74">
        <f t="shared" si="47"/>
        <v>-0.024041222467241052</v>
      </c>
      <c r="AU67" s="74">
        <f t="shared" si="48"/>
        <v>-1</v>
      </c>
      <c r="AV67" s="74" t="e">
        <f t="shared" si="49"/>
        <v>#DIV/0!</v>
      </c>
      <c r="AW67" s="74" t="e">
        <f t="shared" si="50"/>
        <v>#DIV/0!</v>
      </c>
      <c r="AX67" s="74" t="e">
        <f t="shared" si="51"/>
        <v>#DIV/0!</v>
      </c>
      <c r="AY67" s="74" t="e">
        <f t="shared" si="52"/>
        <v>#DIV/0!</v>
      </c>
      <c r="AZ67" s="74" t="e">
        <f t="shared" si="53"/>
        <v>#DIV/0!</v>
      </c>
      <c r="BA67" s="74" t="e">
        <f t="shared" si="54"/>
        <v>#DIV/0!</v>
      </c>
      <c r="BB67" s="74" t="e">
        <f t="shared" si="55"/>
        <v>#DIV/0!</v>
      </c>
      <c r="BC67" s="74" t="e">
        <f t="shared" si="56"/>
        <v>#DIV/0!</v>
      </c>
      <c r="BD67" s="74" t="e">
        <f t="shared" si="57"/>
        <v>#DIV/0!</v>
      </c>
      <c r="BE67" s="74" t="e">
        <f t="shared" si="58"/>
        <v>#DIV/0!</v>
      </c>
      <c r="BF67" s="84"/>
      <c r="BG67" s="84"/>
    </row>
    <row r="68" spans="1:59" s="85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59</v>
      </c>
      <c r="Z68" s="88"/>
      <c r="AA68" s="88"/>
      <c r="AB68" s="74">
        <f t="shared" si="32"/>
        <v>0.024973771274874323</v>
      </c>
      <c r="AC68" s="74">
        <f t="shared" si="33"/>
        <v>-0.005400557639951287</v>
      </c>
      <c r="AD68" s="74">
        <f t="shared" si="34"/>
        <v>-0.011854428748453993</v>
      </c>
      <c r="AE68" s="74">
        <f t="shared" si="35"/>
        <v>0.02035169271385695</v>
      </c>
      <c r="AF68" s="74">
        <f t="shared" si="36"/>
        <v>0.00326192600287456</v>
      </c>
      <c r="AG68" s="74">
        <f t="shared" si="37"/>
        <v>-0.0037177961597804066</v>
      </c>
      <c r="AH68" s="74">
        <f t="shared" si="38"/>
        <v>-0.027064136878650946</v>
      </c>
      <c r="AI68" s="74">
        <f t="shared" si="39"/>
        <v>-0.09751998962413333</v>
      </c>
      <c r="AJ68" s="74">
        <f t="shared" si="40"/>
        <v>-0.00016260201887408066</v>
      </c>
      <c r="AK68" s="74">
        <f t="shared" si="41"/>
        <v>0.011509080497766222</v>
      </c>
      <c r="AL68" s="74">
        <f t="shared" si="42"/>
        <v>-0.03734413056821795</v>
      </c>
      <c r="AM68" s="74">
        <f t="shared" si="43"/>
        <v>-0.039149870776207574</v>
      </c>
      <c r="AN68" s="74">
        <f t="shared" si="44"/>
        <v>-0.006935101599840787</v>
      </c>
      <c r="AO68" s="74">
        <f t="shared" si="45"/>
        <v>0.006490173491519258</v>
      </c>
      <c r="AP68" s="74">
        <f t="shared" si="46"/>
        <v>0.024833131928567065</v>
      </c>
      <c r="AQ68" s="74">
        <f t="shared" si="46"/>
        <v>4.622706481538508E-05</v>
      </c>
      <c r="AR68" s="74">
        <f t="shared" si="46"/>
        <v>-0.0024525071606457116</v>
      </c>
      <c r="AS68" s="74">
        <f t="shared" si="46"/>
        <v>-0.06239277586637271</v>
      </c>
      <c r="AT68" s="74">
        <f t="shared" si="47"/>
        <v>-0.13745777660750313</v>
      </c>
      <c r="AU68" s="74">
        <f t="shared" si="48"/>
        <v>-1</v>
      </c>
      <c r="AV68" s="74" t="e">
        <f t="shared" si="49"/>
        <v>#DIV/0!</v>
      </c>
      <c r="AW68" s="74" t="e">
        <f t="shared" si="50"/>
        <v>#DIV/0!</v>
      </c>
      <c r="AX68" s="74" t="e">
        <f t="shared" si="51"/>
        <v>#DIV/0!</v>
      </c>
      <c r="AY68" s="74" t="e">
        <f t="shared" si="52"/>
        <v>#DIV/0!</v>
      </c>
      <c r="AZ68" s="74" t="e">
        <f t="shared" si="53"/>
        <v>#DIV/0!</v>
      </c>
      <c r="BA68" s="74" t="e">
        <f t="shared" si="54"/>
        <v>#DIV/0!</v>
      </c>
      <c r="BB68" s="74" t="e">
        <f t="shared" si="55"/>
        <v>#DIV/0!</v>
      </c>
      <c r="BC68" s="74" t="e">
        <f t="shared" si="56"/>
        <v>#DIV/0!</v>
      </c>
      <c r="BD68" s="74" t="e">
        <f t="shared" si="57"/>
        <v>#DIV/0!</v>
      </c>
      <c r="BE68" s="74" t="e">
        <f t="shared" si="58"/>
        <v>#DIV/0!</v>
      </c>
      <c r="BF68" s="84"/>
      <c r="BG68" s="84"/>
    </row>
    <row r="69" spans="1:59" s="85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6" t="s">
        <v>60</v>
      </c>
      <c r="Z69" s="88"/>
      <c r="AA69" s="88"/>
      <c r="AB69" s="74">
        <f t="shared" si="32"/>
        <v>0.014922786110153519</v>
      </c>
      <c r="AC69" s="74">
        <f t="shared" si="33"/>
        <v>0.06277752923309876</v>
      </c>
      <c r="AD69" s="74">
        <f t="shared" si="34"/>
        <v>-0.020542826990611496</v>
      </c>
      <c r="AE69" s="74">
        <f t="shared" si="35"/>
        <v>0.13536157493247702</v>
      </c>
      <c r="AF69" s="74">
        <f t="shared" si="36"/>
        <v>0.021181877126966953</v>
      </c>
      <c r="AG69" s="74">
        <f t="shared" si="37"/>
        <v>0.025986727474149207</v>
      </c>
      <c r="AH69" s="74">
        <f t="shared" si="38"/>
        <v>0.048278377253603066</v>
      </c>
      <c r="AI69" s="74">
        <f t="shared" si="39"/>
        <v>0.012593036210380548</v>
      </c>
      <c r="AJ69" s="74">
        <f t="shared" si="40"/>
        <v>0.002310491913615653</v>
      </c>
      <c r="AK69" s="74">
        <f t="shared" si="41"/>
        <v>0.03757482932818079</v>
      </c>
      <c r="AL69" s="74">
        <f t="shared" si="42"/>
        <v>-0.006570969131948989</v>
      </c>
      <c r="AM69" s="74">
        <f t="shared" si="43"/>
        <v>0.007677246186851727</v>
      </c>
      <c r="AN69" s="74">
        <f t="shared" si="44"/>
        <v>0.023933715614173234</v>
      </c>
      <c r="AO69" s="74">
        <f t="shared" si="45"/>
        <v>-0.025263615202158918</v>
      </c>
      <c r="AP69" s="74">
        <f t="shared" si="46"/>
        <v>-0.03217699013280573</v>
      </c>
      <c r="AQ69" s="74">
        <f t="shared" si="46"/>
        <v>-0.06073275613972795</v>
      </c>
      <c r="AR69" s="74">
        <f t="shared" si="46"/>
        <v>0.022001234365738753</v>
      </c>
      <c r="AS69" s="74">
        <f t="shared" si="46"/>
        <v>-0.08739280605370936</v>
      </c>
      <c r="AT69" s="74">
        <f t="shared" si="47"/>
        <v>-0.0010460968251273517</v>
      </c>
      <c r="AU69" s="74">
        <f t="shared" si="48"/>
        <v>-1</v>
      </c>
      <c r="AV69" s="74" t="e">
        <f t="shared" si="49"/>
        <v>#DIV/0!</v>
      </c>
      <c r="AW69" s="74" t="e">
        <f t="shared" si="50"/>
        <v>#DIV/0!</v>
      </c>
      <c r="AX69" s="74" t="e">
        <f t="shared" si="51"/>
        <v>#DIV/0!</v>
      </c>
      <c r="AY69" s="74" t="e">
        <f t="shared" si="52"/>
        <v>#DIV/0!</v>
      </c>
      <c r="AZ69" s="74" t="e">
        <f t="shared" si="53"/>
        <v>#DIV/0!</v>
      </c>
      <c r="BA69" s="74" t="e">
        <f t="shared" si="54"/>
        <v>#DIV/0!</v>
      </c>
      <c r="BB69" s="74" t="e">
        <f t="shared" si="55"/>
        <v>#DIV/0!</v>
      </c>
      <c r="BC69" s="74" t="e">
        <f t="shared" si="56"/>
        <v>#DIV/0!</v>
      </c>
      <c r="BD69" s="74" t="e">
        <f t="shared" si="57"/>
        <v>#DIV/0!</v>
      </c>
      <c r="BE69" s="74" t="e">
        <f t="shared" si="58"/>
        <v>#DIV/0!</v>
      </c>
      <c r="BF69" s="84"/>
      <c r="BG69" s="84"/>
    </row>
    <row r="70" spans="1:59" s="85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7" t="s">
        <v>91</v>
      </c>
      <c r="Z70" s="89"/>
      <c r="AA70" s="89"/>
      <c r="AB70" s="75">
        <f t="shared" si="32"/>
        <v>0.4654616072000939</v>
      </c>
      <c r="AC70" s="75">
        <f t="shared" si="33"/>
        <v>0.06111054988695619</v>
      </c>
      <c r="AD70" s="75">
        <f t="shared" si="34"/>
        <v>-0.06558954790148375</v>
      </c>
      <c r="AE70" s="75">
        <f t="shared" si="35"/>
        <v>-0.038808462468982174</v>
      </c>
      <c r="AF70" s="75">
        <f t="shared" si="36"/>
        <v>-0.004431749225660697</v>
      </c>
      <c r="AG70" s="75">
        <f t="shared" si="37"/>
        <v>-0.03052621537120148</v>
      </c>
      <c r="AH70" s="75">
        <f t="shared" si="38"/>
        <v>-0.0282431516377053</v>
      </c>
      <c r="AI70" s="75">
        <f t="shared" si="39"/>
        <v>-0.10932087938223511</v>
      </c>
      <c r="AJ70" s="75">
        <f t="shared" si="40"/>
        <v>-0.10931774677423278</v>
      </c>
      <c r="AK70" s="75">
        <f t="shared" si="41"/>
        <v>-0.05335527045028876</v>
      </c>
      <c r="AL70" s="75">
        <f t="shared" si="42"/>
        <v>-0.09970280178871038</v>
      </c>
      <c r="AM70" s="75">
        <f t="shared" si="43"/>
        <v>-0.046219203563227396</v>
      </c>
      <c r="AN70" s="75">
        <f t="shared" si="44"/>
        <v>0.11384228609756075</v>
      </c>
      <c r="AO70" s="75">
        <f t="shared" si="45"/>
        <v>0.015559460776280565</v>
      </c>
      <c r="AP70" s="75">
        <f t="shared" si="46"/>
        <v>0.0744344497552416</v>
      </c>
      <c r="AQ70" s="75">
        <f t="shared" si="46"/>
        <v>-0.04548006381182257</v>
      </c>
      <c r="AR70" s="75">
        <f t="shared" si="46"/>
        <v>0.045585772367064514</v>
      </c>
      <c r="AS70" s="75">
        <f t="shared" si="46"/>
        <v>0.008525402232019141</v>
      </c>
      <c r="AT70" s="75">
        <f t="shared" si="47"/>
        <v>-0.07119783340256214</v>
      </c>
      <c r="AU70" s="75">
        <f t="shared" si="48"/>
        <v>-1</v>
      </c>
      <c r="AV70" s="75" t="e">
        <f t="shared" si="49"/>
        <v>#DIV/0!</v>
      </c>
      <c r="AW70" s="75" t="e">
        <f t="shared" si="50"/>
        <v>#DIV/0!</v>
      </c>
      <c r="AX70" s="75" t="e">
        <f t="shared" si="51"/>
        <v>#DIV/0!</v>
      </c>
      <c r="AY70" s="75" t="e">
        <f t="shared" si="52"/>
        <v>#DIV/0!</v>
      </c>
      <c r="AZ70" s="75" t="e">
        <f t="shared" si="53"/>
        <v>#DIV/0!</v>
      </c>
      <c r="BA70" s="75" t="e">
        <f t="shared" si="54"/>
        <v>#DIV/0!</v>
      </c>
      <c r="BB70" s="75" t="e">
        <f t="shared" si="55"/>
        <v>#DIV/0!</v>
      </c>
      <c r="BC70" s="75" t="e">
        <f t="shared" si="56"/>
        <v>#DIV/0!</v>
      </c>
      <c r="BD70" s="75" t="e">
        <f t="shared" si="57"/>
        <v>#DIV/0!</v>
      </c>
      <c r="BE70" s="75" t="e">
        <f t="shared" si="58"/>
        <v>#DIV/0!</v>
      </c>
      <c r="BF70" s="86"/>
      <c r="BG70" s="86"/>
    </row>
    <row r="71" spans="1:59" s="85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8" t="s">
        <v>57</v>
      </c>
      <c r="Z71" s="90"/>
      <c r="AA71" s="90"/>
      <c r="AB71" s="76">
        <f t="shared" si="32"/>
        <v>0.0082065506895741</v>
      </c>
      <c r="AC71" s="76">
        <f t="shared" si="33"/>
        <v>0.007045340174682169</v>
      </c>
      <c r="AD71" s="76">
        <f t="shared" si="34"/>
        <v>-0.006347696032605099</v>
      </c>
      <c r="AE71" s="76">
        <f t="shared" si="35"/>
        <v>0.05185541659959214</v>
      </c>
      <c r="AF71" s="76">
        <f t="shared" si="36"/>
        <v>0.010784329437430795</v>
      </c>
      <c r="AG71" s="76">
        <f t="shared" si="37"/>
        <v>0.010044611668175607</v>
      </c>
      <c r="AH71" s="76">
        <f t="shared" si="38"/>
        <v>-0.0033446760330682057</v>
      </c>
      <c r="AI71" s="76">
        <f t="shared" si="39"/>
        <v>-0.02916420899543093</v>
      </c>
      <c r="AJ71" s="76">
        <f t="shared" si="40"/>
        <v>0.029127185811930856</v>
      </c>
      <c r="AK71" s="76">
        <f t="shared" si="41"/>
        <v>0.01680563257529455</v>
      </c>
      <c r="AL71" s="76">
        <f t="shared" si="42"/>
        <v>-0.01276275455939524</v>
      </c>
      <c r="AM71" s="76">
        <f t="shared" si="43"/>
        <v>0.03048488902163382</v>
      </c>
      <c r="AN71" s="76">
        <f t="shared" si="44"/>
        <v>0.004370352835099567</v>
      </c>
      <c r="AO71" s="76">
        <f t="shared" si="45"/>
        <v>-8.476745299434985E-05</v>
      </c>
      <c r="AP71" s="76">
        <f t="shared" si="46"/>
        <v>0.003490526344166023</v>
      </c>
      <c r="AQ71" s="76">
        <f t="shared" si="46"/>
        <v>-0.014977756175366341</v>
      </c>
      <c r="AR71" s="76">
        <f t="shared" si="46"/>
        <v>0.02673800874889909</v>
      </c>
      <c r="AS71" s="76">
        <f t="shared" si="46"/>
        <v>-0.06604178811583883</v>
      </c>
      <c r="AT71" s="76">
        <f t="shared" si="47"/>
        <v>-0.05777314440347081</v>
      </c>
      <c r="AU71" s="76">
        <f t="shared" si="48"/>
        <v>-1</v>
      </c>
      <c r="AV71" s="76" t="e">
        <f t="shared" si="49"/>
        <v>#DIV/0!</v>
      </c>
      <c r="AW71" s="76" t="e">
        <f t="shared" si="50"/>
        <v>#DIV/0!</v>
      </c>
      <c r="AX71" s="76" t="e">
        <f t="shared" si="51"/>
        <v>#DIV/0!</v>
      </c>
      <c r="AY71" s="76" t="e">
        <f t="shared" si="52"/>
        <v>#DIV/0!</v>
      </c>
      <c r="AZ71" s="76" t="e">
        <f t="shared" si="53"/>
        <v>#DIV/0!</v>
      </c>
      <c r="BA71" s="76" t="e">
        <f t="shared" si="54"/>
        <v>#DIV/0!</v>
      </c>
      <c r="BB71" s="76" t="e">
        <f t="shared" si="55"/>
        <v>#DIV/0!</v>
      </c>
      <c r="BC71" s="76" t="e">
        <f t="shared" si="56"/>
        <v>#DIV/0!</v>
      </c>
      <c r="BD71" s="76" t="e">
        <f t="shared" si="57"/>
        <v>#DIV/0!</v>
      </c>
      <c r="BE71" s="76" t="e">
        <f t="shared" si="58"/>
        <v>#DIV/0!</v>
      </c>
      <c r="BF71" s="87"/>
      <c r="BG71" s="8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87"/>
  <sheetViews>
    <sheetView zoomScale="85" zoomScaleNormal="85" zoomScalePageLayoutView="0" workbookViewId="0" topLeftCell="A1">
      <pane xSplit="26" ySplit="3" topLeftCell="AA4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AO31" sqref="AO3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26" width="12.625" style="1" bestFit="1" customWidth="1"/>
    <col min="27" max="27" width="12.75390625" style="1" customWidth="1"/>
    <col min="28" max="44" width="12.625" style="1" bestFit="1" customWidth="1"/>
    <col min="45" max="45" width="13.875" style="1" customWidth="1"/>
    <col min="46" max="46" width="15.625" style="1" customWidth="1"/>
    <col min="47" max="57" width="15.625" style="1" hidden="1" customWidth="1"/>
    <col min="58" max="58" width="6.25390625" style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166"/>
      <c r="AA1" s="166" t="s">
        <v>93</v>
      </c>
    </row>
    <row r="2" ht="15" thickBot="1">
      <c r="Y2" s="1" t="s">
        <v>70</v>
      </c>
    </row>
    <row r="3" spans="23:59" ht="29.25" thickBot="1">
      <c r="W3" s="385" t="s">
        <v>44</v>
      </c>
      <c r="X3" s="386"/>
      <c r="Y3" s="387"/>
      <c r="Z3" s="388" t="s">
        <v>124</v>
      </c>
      <c r="AA3" s="389">
        <v>1990</v>
      </c>
      <c r="AB3" s="389">
        <f aca="true" t="shared" si="0" ref="AB3:BE3">AA3+1</f>
        <v>1991</v>
      </c>
      <c r="AC3" s="389">
        <f t="shared" si="0"/>
        <v>1992</v>
      </c>
      <c r="AD3" s="389">
        <f t="shared" si="0"/>
        <v>1993</v>
      </c>
      <c r="AE3" s="389">
        <f t="shared" si="0"/>
        <v>1994</v>
      </c>
      <c r="AF3" s="389">
        <f t="shared" si="0"/>
        <v>1995</v>
      </c>
      <c r="AG3" s="389">
        <f t="shared" si="0"/>
        <v>1996</v>
      </c>
      <c r="AH3" s="389">
        <f t="shared" si="0"/>
        <v>1997</v>
      </c>
      <c r="AI3" s="389">
        <f t="shared" si="0"/>
        <v>1998</v>
      </c>
      <c r="AJ3" s="389">
        <f t="shared" si="0"/>
        <v>1999</v>
      </c>
      <c r="AK3" s="389">
        <f t="shared" si="0"/>
        <v>2000</v>
      </c>
      <c r="AL3" s="389">
        <f t="shared" si="0"/>
        <v>2001</v>
      </c>
      <c r="AM3" s="389">
        <f t="shared" si="0"/>
        <v>2002</v>
      </c>
      <c r="AN3" s="389">
        <f t="shared" si="0"/>
        <v>2003</v>
      </c>
      <c r="AO3" s="389">
        <f t="shared" si="0"/>
        <v>2004</v>
      </c>
      <c r="AP3" s="389">
        <f>AO3+1</f>
        <v>2005</v>
      </c>
      <c r="AQ3" s="389">
        <f t="shared" si="0"/>
        <v>2006</v>
      </c>
      <c r="AR3" s="389">
        <f t="shared" si="0"/>
        <v>2007</v>
      </c>
      <c r="AS3" s="406">
        <v>2008</v>
      </c>
      <c r="AT3" s="406" t="s">
        <v>202</v>
      </c>
      <c r="AU3" s="389" t="e">
        <f t="shared" si="0"/>
        <v>#VALUE!</v>
      </c>
      <c r="AV3" s="389" t="e">
        <f t="shared" si="0"/>
        <v>#VALUE!</v>
      </c>
      <c r="AW3" s="389" t="e">
        <f t="shared" si="0"/>
        <v>#VALUE!</v>
      </c>
      <c r="AX3" s="389" t="e">
        <f t="shared" si="0"/>
        <v>#VALUE!</v>
      </c>
      <c r="AY3" s="389" t="e">
        <f t="shared" si="0"/>
        <v>#VALUE!</v>
      </c>
      <c r="AZ3" s="389" t="e">
        <f t="shared" si="0"/>
        <v>#VALUE!</v>
      </c>
      <c r="BA3" s="389" t="e">
        <f t="shared" si="0"/>
        <v>#VALUE!</v>
      </c>
      <c r="BB3" s="389" t="e">
        <f t="shared" si="0"/>
        <v>#VALUE!</v>
      </c>
      <c r="BC3" s="389" t="e">
        <f t="shared" si="0"/>
        <v>#VALUE!</v>
      </c>
      <c r="BD3" s="389" t="e">
        <f t="shared" si="0"/>
        <v>#VALUE!</v>
      </c>
      <c r="BE3" s="389" t="e">
        <f t="shared" si="0"/>
        <v>#VALUE!</v>
      </c>
      <c r="BF3" s="390" t="s">
        <v>45</v>
      </c>
      <c r="BG3" s="80" t="s">
        <v>46</v>
      </c>
    </row>
    <row r="4" spans="23:60" ht="14.25">
      <c r="W4" s="127" t="s">
        <v>71</v>
      </c>
      <c r="X4" s="129"/>
      <c r="Y4" s="130"/>
      <c r="Z4" s="351">
        <f aca="true" t="shared" si="1" ref="Z4:AS4">SUM(Z5,Z6,Z15,Z20)</f>
        <v>1059075.8665464695</v>
      </c>
      <c r="AA4" s="351">
        <f t="shared" si="1"/>
        <v>1059143.7363701062</v>
      </c>
      <c r="AB4" s="351">
        <f t="shared" si="1"/>
        <v>1066628.0507543078</v>
      </c>
      <c r="AC4" s="351">
        <f t="shared" si="1"/>
        <v>1073684.899100891</v>
      </c>
      <c r="AD4" s="351">
        <f t="shared" si="1"/>
        <v>1067559.8252931125</v>
      </c>
      <c r="AE4" s="351">
        <f t="shared" si="1"/>
        <v>1122949.9094915595</v>
      </c>
      <c r="AF4" s="351">
        <f t="shared" si="1"/>
        <v>1135266.5189294668</v>
      </c>
      <c r="AG4" s="351">
        <f t="shared" si="1"/>
        <v>1147123.4612483406</v>
      </c>
      <c r="AH4" s="351">
        <f t="shared" si="1"/>
        <v>1143371.5691941038</v>
      </c>
      <c r="AI4" s="351">
        <f t="shared" si="1"/>
        <v>1113064.652002945</v>
      </c>
      <c r="AJ4" s="351">
        <f t="shared" si="1"/>
        <v>1147923.4663119405</v>
      </c>
      <c r="AK4" s="351">
        <f t="shared" si="1"/>
        <v>1166901.9480878308</v>
      </c>
      <c r="AL4" s="351">
        <f t="shared" si="1"/>
        <v>1153217.1679898398</v>
      </c>
      <c r="AM4" s="351">
        <f t="shared" si="1"/>
        <v>1192871.9771158365</v>
      </c>
      <c r="AN4" s="351">
        <f t="shared" si="1"/>
        <v>1198075.5396492006</v>
      </c>
      <c r="AO4" s="351">
        <f t="shared" si="1"/>
        <v>1198420.9607322954</v>
      </c>
      <c r="AP4" s="351">
        <f t="shared" si="1"/>
        <v>1202573.2133610537</v>
      </c>
      <c r="AQ4" s="351">
        <f t="shared" si="1"/>
        <v>1185109.490361936</v>
      </c>
      <c r="AR4" s="351">
        <f t="shared" si="1"/>
        <v>1218497.0988333218</v>
      </c>
      <c r="AS4" s="351">
        <f t="shared" si="1"/>
        <v>1138433.6591906461</v>
      </c>
      <c r="AT4" s="351">
        <f>SUM(AT5,AT6,AT15,AT20)</f>
        <v>1075198.3506545243</v>
      </c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2"/>
      <c r="BH4" s="248"/>
    </row>
    <row r="5" spans="23:59" ht="14.25">
      <c r="W5" s="128"/>
      <c r="X5" s="92" t="s">
        <v>47</v>
      </c>
      <c r="Y5" s="94"/>
      <c r="Z5" s="332">
        <v>67857.73000644721</v>
      </c>
      <c r="AA5" s="332">
        <v>67833.95308720844</v>
      </c>
      <c r="AB5" s="332">
        <v>68776.8917375803</v>
      </c>
      <c r="AC5" s="332">
        <v>68979.31439545099</v>
      </c>
      <c r="AD5" s="332">
        <v>67176.67798400903</v>
      </c>
      <c r="AE5" s="332">
        <v>73975.1436468286</v>
      </c>
      <c r="AF5" s="332">
        <v>72991.76006212807</v>
      </c>
      <c r="AG5" s="332">
        <v>71474.01104244683</v>
      </c>
      <c r="AH5" s="332">
        <v>72270.06287011132</v>
      </c>
      <c r="AI5" s="332">
        <v>73146.06899236783</v>
      </c>
      <c r="AJ5" s="332">
        <v>72093.99005527748</v>
      </c>
      <c r="AK5" s="332">
        <v>70766.46210211515</v>
      </c>
      <c r="AL5" s="332">
        <v>68937.5029119458</v>
      </c>
      <c r="AM5" s="332">
        <v>76612.63620822201</v>
      </c>
      <c r="AN5" s="332">
        <v>73792.82766049216</v>
      </c>
      <c r="AO5" s="332">
        <v>73888.81123102852</v>
      </c>
      <c r="AP5" s="332">
        <v>79322.76095961058</v>
      </c>
      <c r="AQ5" s="332">
        <v>76958.55038510426</v>
      </c>
      <c r="AR5" s="332">
        <v>82922.92468920816</v>
      </c>
      <c r="AS5" s="332">
        <v>78304.64159715897</v>
      </c>
      <c r="AT5" s="332">
        <v>78836.24101030733</v>
      </c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8"/>
    </row>
    <row r="6" spans="23:59" ht="14.25">
      <c r="W6" s="128"/>
      <c r="X6" s="109" t="s">
        <v>48</v>
      </c>
      <c r="Y6" s="112"/>
      <c r="Z6" s="339">
        <f>SUM(Z7:Z14)</f>
        <v>482111.7640299221</v>
      </c>
      <c r="AA6" s="339">
        <f aca="true" t="shared" si="2" ref="AA6:AR6">SUM(AA7:AA14)</f>
        <v>482168.9144645741</v>
      </c>
      <c r="AB6" s="339">
        <f t="shared" si="2"/>
        <v>476070.85077485745</v>
      </c>
      <c r="AC6" s="339">
        <f t="shared" si="2"/>
        <v>466385.68607030145</v>
      </c>
      <c r="AD6" s="339">
        <f t="shared" si="2"/>
        <v>455314.49201192276</v>
      </c>
      <c r="AE6" s="339">
        <f t="shared" si="2"/>
        <v>472931.84308146324</v>
      </c>
      <c r="AF6" s="339">
        <f t="shared" si="2"/>
        <v>471458.5162718058</v>
      </c>
      <c r="AG6" s="339">
        <f t="shared" si="2"/>
        <v>480158.9924266801</v>
      </c>
      <c r="AH6" s="339">
        <f t="shared" si="2"/>
        <v>480442.39260556723</v>
      </c>
      <c r="AI6" s="339">
        <f t="shared" si="2"/>
        <v>444864.56003160507</v>
      </c>
      <c r="AJ6" s="339">
        <f t="shared" si="2"/>
        <v>456452.3190695422</v>
      </c>
      <c r="AK6" s="339">
        <f t="shared" si="2"/>
        <v>467195.5733743612</v>
      </c>
      <c r="AL6" s="339">
        <f t="shared" si="2"/>
        <v>449633.20365291135</v>
      </c>
      <c r="AM6" s="339">
        <f t="shared" si="2"/>
        <v>461164.54735925107</v>
      </c>
      <c r="AN6" s="339">
        <f t="shared" si="2"/>
        <v>465025.5108832395</v>
      </c>
      <c r="AO6" s="339">
        <f t="shared" si="2"/>
        <v>465316.40194060415</v>
      </c>
      <c r="AP6" s="339">
        <f t="shared" si="2"/>
        <v>459266.9024473106</v>
      </c>
      <c r="AQ6" s="339">
        <f t="shared" si="2"/>
        <v>456983.78609931655</v>
      </c>
      <c r="AR6" s="339">
        <f t="shared" si="2"/>
        <v>467459.8937722803</v>
      </c>
      <c r="AS6" s="339">
        <f>SUM(AS7:AS14)</f>
        <v>419035.3566660737</v>
      </c>
      <c r="AT6" s="339">
        <f>SUM(AT7:AT14)</f>
        <v>385934.7642057463</v>
      </c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4"/>
    </row>
    <row r="7" spans="23:59" ht="14.25">
      <c r="W7" s="128"/>
      <c r="X7" s="110"/>
      <c r="Y7" s="52" t="s">
        <v>199</v>
      </c>
      <c r="Z7" s="334">
        <v>38539.82526031857</v>
      </c>
      <c r="AA7" s="334">
        <v>38556.428334305994</v>
      </c>
      <c r="AB7" s="334">
        <v>40562.42727289736</v>
      </c>
      <c r="AC7" s="334">
        <v>40911.63801243888</v>
      </c>
      <c r="AD7" s="334">
        <v>40259.244857226586</v>
      </c>
      <c r="AE7" s="334">
        <v>39845.67937733074</v>
      </c>
      <c r="AF7" s="334">
        <v>38598.517939862504</v>
      </c>
      <c r="AG7" s="334">
        <v>39492.191742252166</v>
      </c>
      <c r="AH7" s="334">
        <v>38158.82798137455</v>
      </c>
      <c r="AI7" s="334">
        <v>36424.424853156655</v>
      </c>
      <c r="AJ7" s="334">
        <v>35306.10155989395</v>
      </c>
      <c r="AK7" s="334">
        <v>32706.349387599214</v>
      </c>
      <c r="AL7" s="334">
        <v>31651.250621602336</v>
      </c>
      <c r="AM7" s="334">
        <v>31114.151307738946</v>
      </c>
      <c r="AN7" s="334">
        <v>30041.243685219633</v>
      </c>
      <c r="AO7" s="334">
        <v>29890.38145419416</v>
      </c>
      <c r="AP7" s="334">
        <v>28994.14798916907</v>
      </c>
      <c r="AQ7" s="334">
        <v>27271.871946429852</v>
      </c>
      <c r="AR7" s="334">
        <v>26146.374282461147</v>
      </c>
      <c r="AS7" s="334">
        <v>24122.113098224392</v>
      </c>
      <c r="AT7" s="334">
        <v>24345.863406261495</v>
      </c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105"/>
      <c r="BG7" s="106"/>
    </row>
    <row r="8" spans="23:59" ht="14.25">
      <c r="W8" s="128"/>
      <c r="X8" s="110"/>
      <c r="Y8" s="53" t="s">
        <v>81</v>
      </c>
      <c r="Z8" s="334">
        <v>30022.75118162293</v>
      </c>
      <c r="AA8" s="334">
        <v>30023.216832440856</v>
      </c>
      <c r="AB8" s="334">
        <v>29896.57447029136</v>
      </c>
      <c r="AC8" s="334">
        <v>29305.24883366104</v>
      </c>
      <c r="AD8" s="334">
        <v>29243.943099132084</v>
      </c>
      <c r="AE8" s="334">
        <v>30535.18041588045</v>
      </c>
      <c r="AF8" s="334">
        <v>31678.463592073953</v>
      </c>
      <c r="AG8" s="334">
        <v>31844.579244628367</v>
      </c>
      <c r="AH8" s="334">
        <v>31640.662345178083</v>
      </c>
      <c r="AI8" s="334">
        <v>30035.282766827073</v>
      </c>
      <c r="AJ8" s="334">
        <v>30639.733582439898</v>
      </c>
      <c r="AK8" s="334">
        <v>31304.61787921608</v>
      </c>
      <c r="AL8" s="334">
        <v>30489.170689950573</v>
      </c>
      <c r="AM8" s="334">
        <v>30292.829867603345</v>
      </c>
      <c r="AN8" s="334">
        <v>29961.557240804977</v>
      </c>
      <c r="AO8" s="334">
        <v>29413.09664352113</v>
      </c>
      <c r="AP8" s="334">
        <v>27947.47076198976</v>
      </c>
      <c r="AQ8" s="334">
        <v>26502.892668927587</v>
      </c>
      <c r="AR8" s="334">
        <v>26466.737926881193</v>
      </c>
      <c r="AS8" s="334">
        <v>24171.86453304511</v>
      </c>
      <c r="AT8" s="334">
        <v>21958.937648737287</v>
      </c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105"/>
      <c r="BG8" s="106"/>
    </row>
    <row r="9" spans="23:59" ht="14.25">
      <c r="W9" s="128"/>
      <c r="X9" s="110"/>
      <c r="Y9" s="91" t="s">
        <v>82</v>
      </c>
      <c r="Z9" s="334">
        <v>60570.73438429285</v>
      </c>
      <c r="AA9" s="334">
        <v>60571.71296775696</v>
      </c>
      <c r="AB9" s="334">
        <v>63483.83081074628</v>
      </c>
      <c r="AC9" s="334">
        <v>64082.70165032526</v>
      </c>
      <c r="AD9" s="334">
        <v>65417.613510632866</v>
      </c>
      <c r="AE9" s="334">
        <v>69055.98472652875</v>
      </c>
      <c r="AF9" s="334">
        <v>69983.1268924512</v>
      </c>
      <c r="AG9" s="334">
        <v>71190.76040919965</v>
      </c>
      <c r="AH9" s="334">
        <v>71971.75857007795</v>
      </c>
      <c r="AI9" s="334">
        <v>56115.36903790952</v>
      </c>
      <c r="AJ9" s="334">
        <v>59222.447846255985</v>
      </c>
      <c r="AK9" s="334">
        <v>60973.518319798066</v>
      </c>
      <c r="AL9" s="334">
        <v>57991.87511570463</v>
      </c>
      <c r="AM9" s="334">
        <v>58228.872851090404</v>
      </c>
      <c r="AN9" s="334">
        <v>57323.76369753453</v>
      </c>
      <c r="AO9" s="334">
        <v>57586.6994131669</v>
      </c>
      <c r="AP9" s="334">
        <v>56973.850955257716</v>
      </c>
      <c r="AQ9" s="334">
        <v>57962.84003835956</v>
      </c>
      <c r="AR9" s="334">
        <v>60149.015499504756</v>
      </c>
      <c r="AS9" s="334">
        <v>53771.12467656848</v>
      </c>
      <c r="AT9" s="334">
        <v>51544.21348921382</v>
      </c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105"/>
      <c r="BG9" s="106"/>
    </row>
    <row r="10" spans="23:59" ht="14.25">
      <c r="W10" s="128"/>
      <c r="X10" s="110"/>
      <c r="Y10" s="91" t="s">
        <v>83</v>
      </c>
      <c r="Z10" s="334">
        <v>43718.25453533312</v>
      </c>
      <c r="AA10" s="334">
        <v>43718.737570774334</v>
      </c>
      <c r="AB10" s="334">
        <v>44715.847687838206</v>
      </c>
      <c r="AC10" s="334">
        <v>44789.60518686853</v>
      </c>
      <c r="AD10" s="334">
        <v>45098.174511572965</v>
      </c>
      <c r="AE10" s="334">
        <v>46222.306950531085</v>
      </c>
      <c r="AF10" s="334">
        <v>46358.28253724126</v>
      </c>
      <c r="AG10" s="334">
        <v>46530.8455729252</v>
      </c>
      <c r="AH10" s="334">
        <v>45688.37590608589</v>
      </c>
      <c r="AI10" s="334">
        <v>36932.93075060437</v>
      </c>
      <c r="AJ10" s="334">
        <v>37527.64765946874</v>
      </c>
      <c r="AK10" s="334">
        <v>38929.02743984091</v>
      </c>
      <c r="AL10" s="334">
        <v>37259.861855242794</v>
      </c>
      <c r="AM10" s="334">
        <v>36883.9326552988</v>
      </c>
      <c r="AN10" s="334">
        <v>38395.85934979286</v>
      </c>
      <c r="AO10" s="334">
        <v>36187.1772002496</v>
      </c>
      <c r="AP10" s="334">
        <v>35602.53109515876</v>
      </c>
      <c r="AQ10" s="334">
        <v>35773.06836104325</v>
      </c>
      <c r="AR10" s="334">
        <v>35980.894542323855</v>
      </c>
      <c r="AS10" s="334">
        <v>34058.449893038574</v>
      </c>
      <c r="AT10" s="334">
        <v>31493.381135741096</v>
      </c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105"/>
      <c r="BG10" s="106"/>
    </row>
    <row r="11" spans="23:59" ht="14.25">
      <c r="W11" s="128"/>
      <c r="X11" s="110"/>
      <c r="Y11" s="91" t="s">
        <v>84</v>
      </c>
      <c r="Z11" s="334">
        <v>169872.01511485662</v>
      </c>
      <c r="AA11" s="334">
        <v>169873.63364599066</v>
      </c>
      <c r="AB11" s="334">
        <v>164666.66701387728</v>
      </c>
      <c r="AC11" s="334">
        <v>157420.03309761945</v>
      </c>
      <c r="AD11" s="334">
        <v>155344.94410648642</v>
      </c>
      <c r="AE11" s="334">
        <v>159193.25166299852</v>
      </c>
      <c r="AF11" s="334">
        <v>159603.88154999499</v>
      </c>
      <c r="AG11" s="334">
        <v>160838.76828605917</v>
      </c>
      <c r="AH11" s="334">
        <v>162782.55536051746</v>
      </c>
      <c r="AI11" s="334">
        <v>151264.8557635374</v>
      </c>
      <c r="AJ11" s="334">
        <v>158746.8407920049</v>
      </c>
      <c r="AK11" s="334">
        <v>164123.03826835385</v>
      </c>
      <c r="AL11" s="334">
        <v>159567.90704152937</v>
      </c>
      <c r="AM11" s="334">
        <v>166242.0807567512</v>
      </c>
      <c r="AN11" s="334">
        <v>168728.16063646757</v>
      </c>
      <c r="AO11" s="334">
        <v>168214.05546762285</v>
      </c>
      <c r="AP11" s="334">
        <v>166098.55774990242</v>
      </c>
      <c r="AQ11" s="334">
        <v>167812.78380167103</v>
      </c>
      <c r="AR11" s="334">
        <v>176055.00769408752</v>
      </c>
      <c r="AS11" s="334">
        <v>156629.65034069124</v>
      </c>
      <c r="AT11" s="334">
        <v>145644.19314391643</v>
      </c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105"/>
      <c r="BG11" s="106"/>
    </row>
    <row r="12" spans="23:59" ht="14.25">
      <c r="W12" s="128"/>
      <c r="X12" s="110"/>
      <c r="Y12" s="91" t="s">
        <v>85</v>
      </c>
      <c r="Z12" s="334">
        <v>31337.491092380522</v>
      </c>
      <c r="AA12" s="334">
        <v>31339.73708356748</v>
      </c>
      <c r="AB12" s="334">
        <v>32020.34073675669</v>
      </c>
      <c r="AC12" s="334">
        <v>31996.2440136085</v>
      </c>
      <c r="AD12" s="334">
        <v>29905.97813577613</v>
      </c>
      <c r="AE12" s="334">
        <v>33272.61434042782</v>
      </c>
      <c r="AF12" s="334">
        <v>32968.127743681354</v>
      </c>
      <c r="AG12" s="334">
        <v>34232.79996589945</v>
      </c>
      <c r="AH12" s="334">
        <v>31360.739915824153</v>
      </c>
      <c r="AI12" s="334">
        <v>26609.015267380684</v>
      </c>
      <c r="AJ12" s="334">
        <v>27631.976597412275</v>
      </c>
      <c r="AK12" s="334">
        <v>29319.784115724608</v>
      </c>
      <c r="AL12" s="334">
        <v>27527.984729701766</v>
      </c>
      <c r="AM12" s="334">
        <v>30203.203619436194</v>
      </c>
      <c r="AN12" s="334">
        <v>32442.66462323405</v>
      </c>
      <c r="AO12" s="334">
        <v>32823.404223177655</v>
      </c>
      <c r="AP12" s="334">
        <v>34255.14724255196</v>
      </c>
      <c r="AQ12" s="334">
        <v>36436.48633080832</v>
      </c>
      <c r="AR12" s="334">
        <v>40051.10534231474</v>
      </c>
      <c r="AS12" s="334">
        <v>35406.66149789633</v>
      </c>
      <c r="AT12" s="334">
        <v>30494.3740022821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105"/>
      <c r="BG12" s="106"/>
    </row>
    <row r="13" spans="23:59" ht="14.25">
      <c r="W13" s="128"/>
      <c r="X13" s="110"/>
      <c r="Y13" s="91" t="s">
        <v>86</v>
      </c>
      <c r="Z13" s="334">
        <v>-24063.915752283516</v>
      </c>
      <c r="AA13" s="334">
        <v>-23477.45449987139</v>
      </c>
      <c r="AB13" s="334">
        <v>-23640.762950684555</v>
      </c>
      <c r="AC13" s="334">
        <v>-23660.11088429654</v>
      </c>
      <c r="AD13" s="334">
        <v>-24670.958579394635</v>
      </c>
      <c r="AE13" s="334">
        <v>-23660.487637735394</v>
      </c>
      <c r="AF13" s="334">
        <v>-23326.138457471217</v>
      </c>
      <c r="AG13" s="334">
        <v>-22422.91445489815</v>
      </c>
      <c r="AH13" s="334">
        <v>-16441.689279145427</v>
      </c>
      <c r="AI13" s="334">
        <v>-15274.134940681255</v>
      </c>
      <c r="AJ13" s="334">
        <v>-15601.084253840254</v>
      </c>
      <c r="AK13" s="334">
        <v>-13951.15963554821</v>
      </c>
      <c r="AL13" s="334">
        <v>-13436.215928444699</v>
      </c>
      <c r="AM13" s="334">
        <v>-13994.059518016827</v>
      </c>
      <c r="AN13" s="334">
        <v>-13748.022236245735</v>
      </c>
      <c r="AO13" s="334">
        <v>-11928.401758652908</v>
      </c>
      <c r="AP13" s="334">
        <v>-7502.0577815209635</v>
      </c>
      <c r="AQ13" s="334">
        <v>-7527.675045179636</v>
      </c>
      <c r="AR13" s="334">
        <v>-6365.6741502857985</v>
      </c>
      <c r="AS13" s="334">
        <v>-1536.1950194104465</v>
      </c>
      <c r="AT13" s="334">
        <v>-1988.1249647107702</v>
      </c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105"/>
      <c r="BG13" s="106"/>
    </row>
    <row r="14" spans="23:59" ht="14.25">
      <c r="W14" s="128"/>
      <c r="X14" s="111"/>
      <c r="Y14" s="91" t="s">
        <v>87</v>
      </c>
      <c r="Z14" s="341">
        <v>132114.608213401</v>
      </c>
      <c r="AA14" s="341">
        <v>131562.90252960916</v>
      </c>
      <c r="AB14" s="341">
        <v>124365.92573313485</v>
      </c>
      <c r="AC14" s="341">
        <v>121540.3261600763</v>
      </c>
      <c r="AD14" s="341">
        <v>114715.55237049033</v>
      </c>
      <c r="AE14" s="341">
        <v>118467.31324550131</v>
      </c>
      <c r="AF14" s="341">
        <v>115594.25447397173</v>
      </c>
      <c r="AG14" s="341">
        <v>118451.9616606143</v>
      </c>
      <c r="AH14" s="341">
        <v>115281.16180565464</v>
      </c>
      <c r="AI14" s="341">
        <v>122756.81653287064</v>
      </c>
      <c r="AJ14" s="341">
        <v>122978.65528590675</v>
      </c>
      <c r="AK14" s="341">
        <v>123790.39759937668</v>
      </c>
      <c r="AL14" s="341">
        <v>118581.36952762457</v>
      </c>
      <c r="AM14" s="341">
        <v>122193.535819349</v>
      </c>
      <c r="AN14" s="341">
        <v>121880.2838864316</v>
      </c>
      <c r="AO14" s="341">
        <v>123129.98929732485</v>
      </c>
      <c r="AP14" s="341">
        <v>116897.25443480187</v>
      </c>
      <c r="AQ14" s="341">
        <v>112751.5179972566</v>
      </c>
      <c r="AR14" s="341">
        <v>108976.43263499287</v>
      </c>
      <c r="AS14" s="341">
        <v>92411.68764602003</v>
      </c>
      <c r="AT14" s="341">
        <v>82441.92634430481</v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3"/>
      <c r="BG14" s="104"/>
    </row>
    <row r="15" spans="23:59" ht="14.25">
      <c r="W15" s="128"/>
      <c r="X15" s="121" t="s">
        <v>49</v>
      </c>
      <c r="Y15" s="123"/>
      <c r="Z15" s="343">
        <f>SUM(Z16:Z19)</f>
        <v>217371.30450071915</v>
      </c>
      <c r="AA15" s="343">
        <f aca="true" t="shared" si="3" ref="AA15:AR15">SUM(AA16:AA19)</f>
        <v>217379.28690536454</v>
      </c>
      <c r="AB15" s="343">
        <f t="shared" si="3"/>
        <v>228856.83908643317</v>
      </c>
      <c r="AC15" s="343">
        <f t="shared" si="3"/>
        <v>233454.9471533094</v>
      </c>
      <c r="AD15" s="343">
        <f t="shared" si="3"/>
        <v>237970.62043337166</v>
      </c>
      <c r="AE15" s="343">
        <f t="shared" si="3"/>
        <v>250403.71128854604</v>
      </c>
      <c r="AF15" s="343">
        <f t="shared" si="3"/>
        <v>257579.44882690939</v>
      </c>
      <c r="AG15" s="343">
        <f t="shared" si="3"/>
        <v>263032.81806756376</v>
      </c>
      <c r="AH15" s="343">
        <f t="shared" si="3"/>
        <v>264793.7782329332</v>
      </c>
      <c r="AI15" s="343">
        <f t="shared" si="3"/>
        <v>263743.51042558503</v>
      </c>
      <c r="AJ15" s="343">
        <f t="shared" si="3"/>
        <v>266186.18216303416</v>
      </c>
      <c r="AK15" s="343">
        <f t="shared" si="3"/>
        <v>265320.62705455994</v>
      </c>
      <c r="AL15" s="343">
        <f t="shared" si="3"/>
        <v>267363.6712477026</v>
      </c>
      <c r="AM15" s="343">
        <f t="shared" si="3"/>
        <v>262260.59868452576</v>
      </c>
      <c r="AN15" s="343">
        <f t="shared" si="3"/>
        <v>260143.89544888717</v>
      </c>
      <c r="AO15" s="343">
        <f t="shared" si="3"/>
        <v>259478.8793449877</v>
      </c>
      <c r="AP15" s="343">
        <f t="shared" si="3"/>
        <v>254186.0106211176</v>
      </c>
      <c r="AQ15" s="343">
        <f t="shared" si="3"/>
        <v>250521.39624681</v>
      </c>
      <c r="AR15" s="343">
        <f t="shared" si="3"/>
        <v>245372.88389766202</v>
      </c>
      <c r="AS15" s="343">
        <f>SUM(AS16:AS19)</f>
        <v>235065.2630257125</v>
      </c>
      <c r="AT15" s="343">
        <f>SUM(AT16:AT19)</f>
        <v>229184.03752807758</v>
      </c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5"/>
    </row>
    <row r="16" spans="23:59" ht="14.25">
      <c r="W16" s="128"/>
      <c r="X16" s="122"/>
      <c r="Y16" s="52" t="s">
        <v>50</v>
      </c>
      <c r="Z16" s="334">
        <v>7162.41373467297</v>
      </c>
      <c r="AA16" s="334">
        <v>7162.41373467297</v>
      </c>
      <c r="AB16" s="334">
        <v>7762.960481416881</v>
      </c>
      <c r="AC16" s="334">
        <v>8291.472027621348</v>
      </c>
      <c r="AD16" s="334">
        <v>8688.764321731926</v>
      </c>
      <c r="AE16" s="334">
        <v>9153.16177100551</v>
      </c>
      <c r="AF16" s="334">
        <v>10278.29057964515</v>
      </c>
      <c r="AG16" s="334">
        <v>10086.072696871752</v>
      </c>
      <c r="AH16" s="334">
        <v>10744.189447108492</v>
      </c>
      <c r="AI16" s="334">
        <v>10709.474289425121</v>
      </c>
      <c r="AJ16" s="334">
        <v>10531.517510201822</v>
      </c>
      <c r="AK16" s="334">
        <v>10677.13098467719</v>
      </c>
      <c r="AL16" s="334">
        <v>10724.198612064289</v>
      </c>
      <c r="AM16" s="334">
        <v>10933.837362880104</v>
      </c>
      <c r="AN16" s="334">
        <v>11063.17716772301</v>
      </c>
      <c r="AO16" s="334">
        <v>10663.394897683744</v>
      </c>
      <c r="AP16" s="334">
        <v>10798.81815599994</v>
      </c>
      <c r="AQ16" s="334">
        <v>11178.230719633708</v>
      </c>
      <c r="AR16" s="334">
        <v>10875.772004529685</v>
      </c>
      <c r="AS16" s="334">
        <v>10277.1381635107</v>
      </c>
      <c r="AT16" s="334">
        <v>9781.962624741842</v>
      </c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105"/>
      <c r="BG16" s="106"/>
    </row>
    <row r="17" spans="23:59" ht="14.25">
      <c r="W17" s="128"/>
      <c r="X17" s="122"/>
      <c r="Y17" s="53" t="s">
        <v>51</v>
      </c>
      <c r="Z17" s="334">
        <v>189227.8763824253</v>
      </c>
      <c r="AA17" s="334">
        <v>189227.8763824253</v>
      </c>
      <c r="AB17" s="334">
        <v>199472.2979832289</v>
      </c>
      <c r="AC17" s="334">
        <v>203591.17181375672</v>
      </c>
      <c r="AD17" s="334">
        <v>208310.41730265503</v>
      </c>
      <c r="AE17" s="334">
        <v>219481.13744861685</v>
      </c>
      <c r="AF17" s="334">
        <v>225381.44878737038</v>
      </c>
      <c r="AG17" s="334">
        <v>230301.59503873638</v>
      </c>
      <c r="AH17" s="334">
        <v>230682.07338969587</v>
      </c>
      <c r="AI17" s="334">
        <v>231670.31388101645</v>
      </c>
      <c r="AJ17" s="334">
        <v>234121.39322831342</v>
      </c>
      <c r="AK17" s="334">
        <v>232827.35019457145</v>
      </c>
      <c r="AL17" s="334">
        <v>235321.839961518</v>
      </c>
      <c r="AM17" s="334">
        <v>229309.64312064392</v>
      </c>
      <c r="AN17" s="334">
        <v>227122.05628008506</v>
      </c>
      <c r="AO17" s="334">
        <v>228194.68742674985</v>
      </c>
      <c r="AP17" s="334">
        <v>222652.18258701707</v>
      </c>
      <c r="AQ17" s="334">
        <v>219168.9088996243</v>
      </c>
      <c r="AR17" s="334">
        <v>214087.4875475488</v>
      </c>
      <c r="AS17" s="334">
        <v>205490.59010388164</v>
      </c>
      <c r="AT17" s="334">
        <v>201144.3247794473</v>
      </c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105"/>
      <c r="BG17" s="106"/>
    </row>
    <row r="18" spans="23:59" ht="14.25">
      <c r="W18" s="128"/>
      <c r="X18" s="122"/>
      <c r="Y18" s="53" t="s">
        <v>52</v>
      </c>
      <c r="Z18" s="334">
        <v>7250.065256733024</v>
      </c>
      <c r="AA18" s="334">
        <v>7258.047661378403</v>
      </c>
      <c r="AB18" s="334">
        <v>7312.029068845143</v>
      </c>
      <c r="AC18" s="334">
        <v>7492.722052898713</v>
      </c>
      <c r="AD18" s="334">
        <v>7091.130569355865</v>
      </c>
      <c r="AE18" s="334">
        <v>7563.397531520066</v>
      </c>
      <c r="AF18" s="334">
        <v>7232.287162148774</v>
      </c>
      <c r="AG18" s="334">
        <v>7090.351120572602</v>
      </c>
      <c r="AH18" s="334">
        <v>6839.143951194342</v>
      </c>
      <c r="AI18" s="334">
        <v>6662.8303604474895</v>
      </c>
      <c r="AJ18" s="334">
        <v>6896.351753683261</v>
      </c>
      <c r="AK18" s="334">
        <v>6951.51304814122</v>
      </c>
      <c r="AL18" s="334">
        <v>6920.285881717886</v>
      </c>
      <c r="AM18" s="334">
        <v>7447.8088028462325</v>
      </c>
      <c r="AN18" s="334">
        <v>7825.261741714969</v>
      </c>
      <c r="AO18" s="334">
        <v>7712.910288512473</v>
      </c>
      <c r="AP18" s="334">
        <v>7820.036661926503</v>
      </c>
      <c r="AQ18" s="334">
        <v>7534.19761746499</v>
      </c>
      <c r="AR18" s="334">
        <v>8239.660237423532</v>
      </c>
      <c r="AS18" s="334">
        <v>8009.349426879722</v>
      </c>
      <c r="AT18" s="334">
        <v>7663.792429650731</v>
      </c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105"/>
      <c r="BG18" s="106"/>
    </row>
    <row r="19" spans="23:59" ht="14.25">
      <c r="W19" s="128"/>
      <c r="X19" s="122"/>
      <c r="Y19" s="53" t="s">
        <v>53</v>
      </c>
      <c r="Z19" s="334">
        <v>13730.94912688786</v>
      </c>
      <c r="AA19" s="334">
        <v>13730.94912688786</v>
      </c>
      <c r="AB19" s="334">
        <v>14309.55155294225</v>
      </c>
      <c r="AC19" s="334">
        <v>14079.581259032584</v>
      </c>
      <c r="AD19" s="334">
        <v>13880.308239628856</v>
      </c>
      <c r="AE19" s="334">
        <v>14206.014537403604</v>
      </c>
      <c r="AF19" s="334">
        <v>14687.422297745108</v>
      </c>
      <c r="AG19" s="334">
        <v>15554.799211383024</v>
      </c>
      <c r="AH19" s="334">
        <v>16528.371444934513</v>
      </c>
      <c r="AI19" s="334">
        <v>14700.891894695958</v>
      </c>
      <c r="AJ19" s="334">
        <v>14636.919670835683</v>
      </c>
      <c r="AK19" s="334">
        <v>14864.632827170073</v>
      </c>
      <c r="AL19" s="334">
        <v>14397.346792402419</v>
      </c>
      <c r="AM19" s="334">
        <v>14569.309398155503</v>
      </c>
      <c r="AN19" s="334">
        <v>14133.400259364134</v>
      </c>
      <c r="AO19" s="334">
        <v>12907.886732041636</v>
      </c>
      <c r="AP19" s="334">
        <v>12914.973216174069</v>
      </c>
      <c r="AQ19" s="334">
        <v>12640.059010086989</v>
      </c>
      <c r="AR19" s="334">
        <v>12169.964108160002</v>
      </c>
      <c r="AS19" s="334">
        <v>11288.18533144045</v>
      </c>
      <c r="AT19" s="334">
        <v>10593.9576942377</v>
      </c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105"/>
      <c r="BG19" s="106"/>
    </row>
    <row r="20" spans="23:59" ht="14.25">
      <c r="W20" s="128"/>
      <c r="X20" s="115" t="s">
        <v>54</v>
      </c>
      <c r="Y20" s="118"/>
      <c r="Z20" s="345">
        <f>SUM(Z21:Z22)</f>
        <v>291735.06800938107</v>
      </c>
      <c r="AA20" s="345">
        <f aca="true" t="shared" si="4" ref="AA20:AR20">SUM(AA21:AA22)</f>
        <v>291761.58191295917</v>
      </c>
      <c r="AB20" s="345">
        <f t="shared" si="4"/>
        <v>292923.4691554369</v>
      </c>
      <c r="AC20" s="345">
        <f t="shared" si="4"/>
        <v>304864.95148182934</v>
      </c>
      <c r="AD20" s="345">
        <f t="shared" si="4"/>
        <v>307098.03486380907</v>
      </c>
      <c r="AE20" s="345">
        <f t="shared" si="4"/>
        <v>325639.2114747215</v>
      </c>
      <c r="AF20" s="345">
        <f t="shared" si="4"/>
        <v>333236.7937686235</v>
      </c>
      <c r="AG20" s="345">
        <f t="shared" si="4"/>
        <v>332457.63971164974</v>
      </c>
      <c r="AH20" s="345">
        <f t="shared" si="4"/>
        <v>325865.33548549213</v>
      </c>
      <c r="AI20" s="345">
        <f t="shared" si="4"/>
        <v>331310.5125533871</v>
      </c>
      <c r="AJ20" s="345">
        <f t="shared" si="4"/>
        <v>353190.9750240868</v>
      </c>
      <c r="AK20" s="345">
        <f t="shared" si="4"/>
        <v>363619.2855567944</v>
      </c>
      <c r="AL20" s="345">
        <f t="shared" si="4"/>
        <v>367282.79017727997</v>
      </c>
      <c r="AM20" s="345">
        <f t="shared" si="4"/>
        <v>392834.1948638378</v>
      </c>
      <c r="AN20" s="345">
        <f t="shared" si="4"/>
        <v>399113.30565658165</v>
      </c>
      <c r="AO20" s="345">
        <f t="shared" si="4"/>
        <v>399736.868215675</v>
      </c>
      <c r="AP20" s="345">
        <f t="shared" si="4"/>
        <v>409797.53933301487</v>
      </c>
      <c r="AQ20" s="345">
        <f t="shared" si="4"/>
        <v>400645.75763070525</v>
      </c>
      <c r="AR20" s="345">
        <f t="shared" si="4"/>
        <v>422741.3964741713</v>
      </c>
      <c r="AS20" s="345">
        <f>SUM(AS21:AS22)</f>
        <v>406028.397901701</v>
      </c>
      <c r="AT20" s="345">
        <f>SUM(AT21:AT22)</f>
        <v>381243.3079103932</v>
      </c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</row>
    <row r="21" spans="23:59" ht="14.25">
      <c r="W21" s="128"/>
      <c r="X21" s="116"/>
      <c r="Y21" s="52" t="s">
        <v>56</v>
      </c>
      <c r="Z21" s="334">
        <v>127443.16412664075</v>
      </c>
      <c r="AA21" s="334">
        <v>127450.38312484743</v>
      </c>
      <c r="AB21" s="334">
        <v>129371.49400324654</v>
      </c>
      <c r="AC21" s="334">
        <v>136409.14097138605</v>
      </c>
      <c r="AD21" s="334">
        <v>137919.7751580533</v>
      </c>
      <c r="AE21" s="334">
        <v>145018.45841853172</v>
      </c>
      <c r="AF21" s="334">
        <v>148104.5548603369</v>
      </c>
      <c r="AG21" s="334">
        <v>147826.19565475726</v>
      </c>
      <c r="AH21" s="334">
        <v>144308.59074110608</v>
      </c>
      <c r="AI21" s="334">
        <v>143927.5645343129</v>
      </c>
      <c r="AJ21" s="334">
        <v>151915.26462304834</v>
      </c>
      <c r="AK21" s="334">
        <v>157537.10268925026</v>
      </c>
      <c r="AL21" s="334">
        <v>153726.3868357272</v>
      </c>
      <c r="AM21" s="334">
        <v>165441.04748365376</v>
      </c>
      <c r="AN21" s="334">
        <v>167524.489369353</v>
      </c>
      <c r="AO21" s="334">
        <v>167557.80387199155</v>
      </c>
      <c r="AP21" s="334">
        <v>174219.34066395674</v>
      </c>
      <c r="AQ21" s="334">
        <v>165758.73908595555</v>
      </c>
      <c r="AR21" s="334">
        <v>179775.01840765914</v>
      </c>
      <c r="AS21" s="334">
        <v>171026.12121705824</v>
      </c>
      <c r="AT21" s="334">
        <v>161690.18678897817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105"/>
      <c r="BG21" s="106"/>
    </row>
    <row r="22" spans="23:59" ht="15" thickBot="1">
      <c r="W22" s="128"/>
      <c r="X22" s="117"/>
      <c r="Y22" s="54" t="s">
        <v>102</v>
      </c>
      <c r="Z22" s="341">
        <v>164291.9038827403</v>
      </c>
      <c r="AA22" s="341">
        <v>164311.19878811174</v>
      </c>
      <c r="AB22" s="341">
        <v>163551.97515219037</v>
      </c>
      <c r="AC22" s="341">
        <v>168455.8105104433</v>
      </c>
      <c r="AD22" s="341">
        <v>169178.25970575577</v>
      </c>
      <c r="AE22" s="341">
        <v>180620.75305618977</v>
      </c>
      <c r="AF22" s="341">
        <v>185132.23890828658</v>
      </c>
      <c r="AG22" s="341">
        <v>184631.44405689245</v>
      </c>
      <c r="AH22" s="341">
        <v>181556.74474438606</v>
      </c>
      <c r="AI22" s="341">
        <v>187382.94801907422</v>
      </c>
      <c r="AJ22" s="341">
        <v>201275.71040103844</v>
      </c>
      <c r="AK22" s="341">
        <v>206082.1828675441</v>
      </c>
      <c r="AL22" s="341">
        <v>213556.40334155274</v>
      </c>
      <c r="AM22" s="341">
        <v>227393.147380184</v>
      </c>
      <c r="AN22" s="341">
        <v>231588.81628722866</v>
      </c>
      <c r="AO22" s="341">
        <v>232179.06434368342</v>
      </c>
      <c r="AP22" s="341">
        <v>235578.19866905815</v>
      </c>
      <c r="AQ22" s="341">
        <v>234887.0185447497</v>
      </c>
      <c r="AR22" s="341">
        <v>242966.37806651214</v>
      </c>
      <c r="AS22" s="341">
        <v>235002.27668464274</v>
      </c>
      <c r="AT22" s="341">
        <v>219553.12112141502</v>
      </c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3"/>
      <c r="BG22" s="104"/>
    </row>
    <row r="23" spans="23:59" ht="15" thickBot="1">
      <c r="W23" s="324" t="s">
        <v>72</v>
      </c>
      <c r="X23" s="325"/>
      <c r="Y23" s="326"/>
      <c r="Z23" s="352">
        <f>'2) CO2-Sector'!Z27</f>
        <v>36.6235166957</v>
      </c>
      <c r="AA23" s="352">
        <f>'2) CO2-Sector'!AA27</f>
        <v>36.623516695700005</v>
      </c>
      <c r="AB23" s="352">
        <f>'2) CO2-Sector'!AB27</f>
        <v>53.6703576382</v>
      </c>
      <c r="AC23" s="352">
        <f>'2) CO2-Sector'!AC27</f>
        <v>56.9501827061</v>
      </c>
      <c r="AD23" s="352">
        <f>'2) CO2-Sector'!AD27</f>
        <v>53.214845969500004</v>
      </c>
      <c r="AE23" s="352">
        <f>'2) CO2-Sector'!AE27</f>
        <v>51.149659616899996</v>
      </c>
      <c r="AF23" s="352">
        <f>'2) CO2-Sector'!AF27</f>
        <v>50.922977152499996</v>
      </c>
      <c r="AG23" s="352">
        <f>'2) CO2-Sector'!AG27</f>
        <v>49.368491384600006</v>
      </c>
      <c r="AH23" s="352">
        <f>'2) CO2-Sector'!AH27</f>
        <v>47.9741695963</v>
      </c>
      <c r="AI23" s="352">
        <f>'2) CO2-Sector'!AI27</f>
        <v>42.72959118839999</v>
      </c>
      <c r="AJ23" s="352">
        <f>'2) CO2-Sector'!AJ27</f>
        <v>38.0584885591</v>
      </c>
      <c r="AK23" s="352">
        <f>'2) CO2-Sector'!AK27</f>
        <v>36.0278676091</v>
      </c>
      <c r="AL23" s="352">
        <f>'2) CO2-Sector'!AL27</f>
        <v>32.435788266</v>
      </c>
      <c r="AM23" s="352">
        <f>'2) CO2-Sector'!AM27</f>
        <v>30.936631965400004</v>
      </c>
      <c r="AN23" s="352">
        <f>'2) CO2-Sector'!AN27</f>
        <v>34.45852887250001</v>
      </c>
      <c r="AO23" s="352">
        <f>'2) CO2-Sector'!AO27</f>
        <v>34.994685000900006</v>
      </c>
      <c r="AP23" s="352">
        <f>'2) CO2-Sector'!AP27</f>
        <v>37.5994951233</v>
      </c>
      <c r="AQ23" s="352">
        <f>'2) CO2-Sector'!AQ27</f>
        <v>35.88946768580001</v>
      </c>
      <c r="AR23" s="352">
        <f>'2) CO2-Sector'!AR27</f>
        <v>37.525516790100006</v>
      </c>
      <c r="AS23" s="352">
        <f>'2) CO2-Sector'!AS27</f>
        <v>37.8454369147</v>
      </c>
      <c r="AT23" s="352">
        <f>'2) CO2-Sector'!AT27</f>
        <v>35.15092380220001</v>
      </c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8"/>
      <c r="BG23" s="126"/>
    </row>
    <row r="24" spans="23:59" ht="15" thickBot="1">
      <c r="W24" s="133" t="s">
        <v>73</v>
      </c>
      <c r="X24" s="134"/>
      <c r="Y24" s="135"/>
      <c r="Z24" s="348">
        <f>'2) CO2-Sector'!Z28</f>
        <v>62318.39243632471</v>
      </c>
      <c r="AA24" s="348">
        <f>'2) CO2-Sector'!AA28</f>
        <v>62183.2896243247</v>
      </c>
      <c r="AB24" s="348">
        <f>'2) CO2-Sector'!AB28</f>
        <v>63736.24087652185</v>
      </c>
      <c r="AC24" s="348">
        <f>'2) CO2-Sector'!AC28</f>
        <v>63392.02963391437</v>
      </c>
      <c r="AD24" s="348">
        <f>'2) CO2-Sector'!AD28</f>
        <v>62640.55333539924</v>
      </c>
      <c r="AE24" s="348">
        <f>'2) CO2-Sector'!AE28</f>
        <v>63915.39462830726</v>
      </c>
      <c r="AF24" s="348">
        <f>'2) CO2-Sector'!AF28</f>
        <v>64123.88191602932</v>
      </c>
      <c r="AG24" s="348">
        <f>'2) CO2-Sector'!AG28</f>
        <v>63885.4823940917</v>
      </c>
      <c r="AH24" s="348">
        <f>'2) CO2-Sector'!AH28</f>
        <v>62156.47695401935</v>
      </c>
      <c r="AI24" s="348">
        <f>'2) CO2-Sector'!AI28</f>
        <v>56094.9779663907</v>
      </c>
      <c r="AJ24" s="348">
        <f>'2) CO2-Sector'!AJ28</f>
        <v>56085.85680972467</v>
      </c>
      <c r="AK24" s="348">
        <f>'2) CO2-Sector'!AK28</f>
        <v>56731.35345053398</v>
      </c>
      <c r="AL24" s="348">
        <f>'2) CO2-Sector'!AL28</f>
        <v>54612.77037996552</v>
      </c>
      <c r="AM24" s="348">
        <f>'2) CO2-Sector'!AM28</f>
        <v>52474.68747685917</v>
      </c>
      <c r="AN24" s="348">
        <f>'2) CO2-Sector'!AN28</f>
        <v>52110.77018778726</v>
      </c>
      <c r="AO24" s="348">
        <f>'2) CO2-Sector'!AO28</f>
        <v>52448.978127082686</v>
      </c>
      <c r="AP24" s="348">
        <f>'2) CO2-Sector'!AP28</f>
        <v>53751.450520431055</v>
      </c>
      <c r="AQ24" s="348">
        <f>'2) CO2-Sector'!AQ28</f>
        <v>53753.93529221818</v>
      </c>
      <c r="AR24" s="348">
        <f>'2) CO2-Sector'!AR28</f>
        <v>53622.10338100113</v>
      </c>
      <c r="AS24" s="348">
        <f>'2) CO2-Sector'!AS28</f>
        <v>50276.47150326686</v>
      </c>
      <c r="AT24" s="348">
        <f>'2) CO2-Sector'!AT28</f>
        <v>43365.57951475731</v>
      </c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3:59" ht="15" thickBot="1">
      <c r="W25" s="323" t="s">
        <v>74</v>
      </c>
      <c r="X25" s="358"/>
      <c r="Y25" s="353"/>
      <c r="Z25" s="365">
        <f>'2) CO2-Sector'!Z29</f>
        <v>22698.6262976251</v>
      </c>
      <c r="AA25" s="365">
        <f>'2) CO2-Sector'!AA29</f>
        <v>22068.18917689521</v>
      </c>
      <c r="AB25" s="365">
        <f>'2) CO2-Sector'!AB29</f>
        <v>22397.508043820424</v>
      </c>
      <c r="AC25" s="365">
        <f>'2) CO2-Sector'!AC29</f>
        <v>23803.568259789925</v>
      </c>
      <c r="AD25" s="365">
        <f>'2) CO2-Sector'!AD29</f>
        <v>23314.575675269847</v>
      </c>
      <c r="AE25" s="365">
        <f>'2) CO2-Sector'!AE29</f>
        <v>26470.47335755679</v>
      </c>
      <c r="AF25" s="365">
        <f>'2) CO2-Sector'!AF29</f>
        <v>27031.167671709212</v>
      </c>
      <c r="AG25" s="365">
        <f>'2) CO2-Sector'!AG29</f>
        <v>27733.61925930195</v>
      </c>
      <c r="AH25" s="365">
        <f>'2) CO2-Sector'!AH29</f>
        <v>29072.553392510323</v>
      </c>
      <c r="AI25" s="365">
        <f>'2) CO2-Sector'!AI29</f>
        <v>29438.665110110425</v>
      </c>
      <c r="AJ25" s="365">
        <f>'2) CO2-Sector'!AJ29</f>
        <v>29506.682907794973</v>
      </c>
      <c r="AK25" s="365">
        <f>'2) CO2-Sector'!AK29</f>
        <v>30615.39148209612</v>
      </c>
      <c r="AL25" s="365">
        <f>'2) CO2-Sector'!AL29</f>
        <v>30414.218689704736</v>
      </c>
      <c r="AM25" s="365">
        <f>'2) CO2-Sector'!AM29</f>
        <v>30647.716134166345</v>
      </c>
      <c r="AN25" s="365">
        <f>'2) CO2-Sector'!AN29</f>
        <v>31381.229856345388</v>
      </c>
      <c r="AO25" s="365">
        <f>'2) CO2-Sector'!AO29</f>
        <v>30588.426540684177</v>
      </c>
      <c r="AP25" s="365">
        <f>'2) CO2-Sector'!AP29</f>
        <v>29604.183041706532</v>
      </c>
      <c r="AQ25" s="365">
        <f>'2) CO2-Sector'!AQ29</f>
        <v>27806.2394123187</v>
      </c>
      <c r="AR25" s="365">
        <f>'2) CO2-Sector'!AR29</f>
        <v>28418.011002458963</v>
      </c>
      <c r="AS25" s="365">
        <f>'2) CO2-Sector'!AS29</f>
        <v>25934.48127848889</v>
      </c>
      <c r="AT25" s="365">
        <f>'2) CO2-Sector'!AT29</f>
        <v>25907.351299962138</v>
      </c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7"/>
      <c r="BG25" s="139"/>
    </row>
    <row r="26" spans="23:59" ht="15.75" thickBot="1" thickTop="1">
      <c r="W26" s="359"/>
      <c r="X26" s="364" t="s">
        <v>197</v>
      </c>
      <c r="Y26" s="360"/>
      <c r="Z26" s="367" t="s">
        <v>155</v>
      </c>
      <c r="AA26" s="361">
        <f>'2) CO2-Sector'!AA30</f>
        <v>9102.407374460949</v>
      </c>
      <c r="AB26" s="361">
        <f>'2) CO2-Sector'!AB30</f>
        <v>9412.940214785514</v>
      </c>
      <c r="AC26" s="361">
        <f>'2) CO2-Sector'!AC30</f>
        <v>9779.330480302218</v>
      </c>
      <c r="AD26" s="361">
        <f>'2) CO2-Sector'!AD30</f>
        <v>9540.529376509832</v>
      </c>
      <c r="AE26" s="361">
        <f>'2) CO2-Sector'!AE30</f>
        <v>10201.568433736684</v>
      </c>
      <c r="AF26" s="361">
        <f>'2) CO2-Sector'!AF30</f>
        <v>10496.771070345538</v>
      </c>
      <c r="AG26" s="361">
        <f>'2) CO2-Sector'!AG30</f>
        <v>10782.769211724168</v>
      </c>
      <c r="AH26" s="361">
        <f>'2) CO2-Sector'!AH30</f>
        <v>11525.328580457252</v>
      </c>
      <c r="AI26" s="361">
        <f>'2) CO2-Sector'!AI30</f>
        <v>11918.477074562805</v>
      </c>
      <c r="AJ26" s="361">
        <f>'2) CO2-Sector'!AJ30</f>
        <v>12176.841970925918</v>
      </c>
      <c r="AK26" s="361">
        <f>'2) CO2-Sector'!AK30</f>
        <v>13121.531890062382</v>
      </c>
      <c r="AL26" s="361">
        <f>'2) CO2-Sector'!AL30</f>
        <v>14168.27259839396</v>
      </c>
      <c r="AM26" s="361">
        <f>'2) CO2-Sector'!AM30</f>
        <v>15011.437038108008</v>
      </c>
      <c r="AN26" s="361">
        <f>'2) CO2-Sector'!AN30</f>
        <v>15809.41790379351</v>
      </c>
      <c r="AO26" s="361">
        <f>'2) CO2-Sector'!AO30</f>
        <v>15564.085204942152</v>
      </c>
      <c r="AP26" s="361">
        <f>'2) CO2-Sector'!AP30</f>
        <v>15113.147224000422</v>
      </c>
      <c r="AQ26" s="361">
        <f>'2) CO2-Sector'!AQ30</f>
        <v>14151.066398399184</v>
      </c>
      <c r="AR26" s="361">
        <f>'2) CO2-Sector'!AR30</f>
        <v>14407.932835767744</v>
      </c>
      <c r="AS26" s="361">
        <f>'2) CO2-Sector'!AS30</f>
        <v>13884.329285880784</v>
      </c>
      <c r="AT26" s="361">
        <f>'2) CO2-Sector'!AT30</f>
        <v>13873.905565354275</v>
      </c>
      <c r="AU26" s="362"/>
      <c r="AV26" s="362"/>
      <c r="AW26" s="362"/>
      <c r="AX26" s="362"/>
      <c r="AY26" s="362"/>
      <c r="AZ26" s="362"/>
      <c r="BA26" s="362"/>
      <c r="BB26" s="362"/>
      <c r="BC26" s="362"/>
      <c r="BD26" s="362"/>
      <c r="BE26" s="362"/>
      <c r="BF26" s="363"/>
      <c r="BG26" s="139"/>
    </row>
    <row r="27" spans="23:59" ht="15.75" thickBot="1" thickTop="1">
      <c r="W27" s="55" t="s">
        <v>57</v>
      </c>
      <c r="X27" s="81"/>
      <c r="Y27" s="82"/>
      <c r="Z27" s="350">
        <f aca="true" t="shared" si="5" ref="Z27:AS27">SUM(Z4,Z23:Z24,Z25)</f>
        <v>1144129.508797115</v>
      </c>
      <c r="AA27" s="350">
        <f t="shared" si="5"/>
        <v>1143431.838688022</v>
      </c>
      <c r="AB27" s="350">
        <f t="shared" si="5"/>
        <v>1152815.4700322885</v>
      </c>
      <c r="AC27" s="350">
        <f t="shared" si="5"/>
        <v>1160937.4471773014</v>
      </c>
      <c r="AD27" s="350">
        <f t="shared" si="5"/>
        <v>1153568.169149751</v>
      </c>
      <c r="AE27" s="350">
        <f t="shared" si="5"/>
        <v>1213386.9271370405</v>
      </c>
      <c r="AF27" s="350">
        <f t="shared" si="5"/>
        <v>1226472.491494358</v>
      </c>
      <c r="AG27" s="350">
        <f t="shared" si="5"/>
        <v>1238791.931393119</v>
      </c>
      <c r="AH27" s="350">
        <f t="shared" si="5"/>
        <v>1234648.57371023</v>
      </c>
      <c r="AI27" s="350">
        <f t="shared" si="5"/>
        <v>1198641.024670635</v>
      </c>
      <c r="AJ27" s="350">
        <f t="shared" si="5"/>
        <v>1233554.0645180193</v>
      </c>
      <c r="AK27" s="350">
        <f t="shared" si="5"/>
        <v>1254284.72088807</v>
      </c>
      <c r="AL27" s="350">
        <f t="shared" si="5"/>
        <v>1238276.592847776</v>
      </c>
      <c r="AM27" s="350">
        <f t="shared" si="5"/>
        <v>1276025.3173588275</v>
      </c>
      <c r="AN27" s="350">
        <f t="shared" si="5"/>
        <v>1281601.9982222058</v>
      </c>
      <c r="AO27" s="350">
        <f t="shared" si="5"/>
        <v>1281493.3600850631</v>
      </c>
      <c r="AP27" s="350">
        <f t="shared" si="5"/>
        <v>1285966.4464183147</v>
      </c>
      <c r="AQ27" s="350">
        <f t="shared" si="5"/>
        <v>1266705.5545341584</v>
      </c>
      <c r="AR27" s="350">
        <f t="shared" si="5"/>
        <v>1300574.738733572</v>
      </c>
      <c r="AS27" s="350">
        <f t="shared" si="5"/>
        <v>1214682.4574093164</v>
      </c>
      <c r="AT27" s="350">
        <f>SUM(AT4,AT23:AT24,AT25)</f>
        <v>1144506.4323930459</v>
      </c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1"/>
      <c r="BG27" s="142"/>
    </row>
    <row r="28" spans="25:57" ht="14.25">
      <c r="Y28" s="366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</row>
    <row r="29" spans="26:57" ht="14.25"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</row>
    <row r="30" spans="26:57" ht="14.25"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</row>
    <row r="31" spans="26:57" ht="14.25"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</row>
    <row r="32" spans="26:57" ht="14.25"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</row>
    <row r="33" spans="25:57" ht="14.25">
      <c r="Y33" s="1" t="s">
        <v>120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</row>
    <row r="34" spans="25:59" ht="28.5">
      <c r="Y34" s="391" t="s">
        <v>44</v>
      </c>
      <c r="Z34" s="392" t="s">
        <v>124</v>
      </c>
      <c r="AA34" s="377">
        <v>1990</v>
      </c>
      <c r="AB34" s="377">
        <f aca="true" t="shared" si="6" ref="AB34:BE34">AA34+1</f>
        <v>1991</v>
      </c>
      <c r="AC34" s="377">
        <f t="shared" si="6"/>
        <v>1992</v>
      </c>
      <c r="AD34" s="377">
        <f t="shared" si="6"/>
        <v>1993</v>
      </c>
      <c r="AE34" s="377">
        <f t="shared" si="6"/>
        <v>1994</v>
      </c>
      <c r="AF34" s="377">
        <f t="shared" si="6"/>
        <v>1995</v>
      </c>
      <c r="AG34" s="377">
        <f t="shared" si="6"/>
        <v>1996</v>
      </c>
      <c r="AH34" s="377">
        <f t="shared" si="6"/>
        <v>1997</v>
      </c>
      <c r="AI34" s="377">
        <f t="shared" si="6"/>
        <v>1998</v>
      </c>
      <c r="AJ34" s="377">
        <f t="shared" si="6"/>
        <v>1999</v>
      </c>
      <c r="AK34" s="377">
        <f t="shared" si="6"/>
        <v>2000</v>
      </c>
      <c r="AL34" s="377">
        <f t="shared" si="6"/>
        <v>2001</v>
      </c>
      <c r="AM34" s="377">
        <f t="shared" si="6"/>
        <v>2002</v>
      </c>
      <c r="AN34" s="377">
        <f t="shared" si="6"/>
        <v>2003</v>
      </c>
      <c r="AO34" s="377">
        <f t="shared" si="6"/>
        <v>2004</v>
      </c>
      <c r="AP34" s="377">
        <f>AO34+1</f>
        <v>2005</v>
      </c>
      <c r="AQ34" s="377">
        <f t="shared" si="6"/>
        <v>2006</v>
      </c>
      <c r="AR34" s="377">
        <f t="shared" si="6"/>
        <v>2007</v>
      </c>
      <c r="AS34" s="378">
        <v>2008</v>
      </c>
      <c r="AT34" s="378" t="s">
        <v>202</v>
      </c>
      <c r="AU34" s="377" t="e">
        <f t="shared" si="6"/>
        <v>#VALUE!</v>
      </c>
      <c r="AV34" s="377" t="e">
        <f t="shared" si="6"/>
        <v>#VALUE!</v>
      </c>
      <c r="AW34" s="377" t="e">
        <f t="shared" si="6"/>
        <v>#VALUE!</v>
      </c>
      <c r="AX34" s="377" t="e">
        <f t="shared" si="6"/>
        <v>#VALUE!</v>
      </c>
      <c r="AY34" s="377" t="e">
        <f t="shared" si="6"/>
        <v>#VALUE!</v>
      </c>
      <c r="AZ34" s="377" t="e">
        <f t="shared" si="6"/>
        <v>#VALUE!</v>
      </c>
      <c r="BA34" s="377" t="e">
        <f t="shared" si="6"/>
        <v>#VALUE!</v>
      </c>
      <c r="BB34" s="377" t="e">
        <f t="shared" si="6"/>
        <v>#VALUE!</v>
      </c>
      <c r="BC34" s="377" t="e">
        <f t="shared" si="6"/>
        <v>#VALUE!</v>
      </c>
      <c r="BD34" s="377" t="e">
        <f t="shared" si="6"/>
        <v>#VALUE!</v>
      </c>
      <c r="BE34" s="377" t="e">
        <f t="shared" si="6"/>
        <v>#VALUE!</v>
      </c>
      <c r="BF34" s="393" t="s">
        <v>45</v>
      </c>
      <c r="BG34" s="68" t="s">
        <v>46</v>
      </c>
    </row>
    <row r="35" spans="1:60" s="8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6" t="s">
        <v>47</v>
      </c>
      <c r="Z35" s="16">
        <f>Z5/10^3</f>
        <v>67.85773000644721</v>
      </c>
      <c r="AA35" s="16">
        <f aca="true" t="shared" si="7" ref="AA35:AO35">AA5/10^3</f>
        <v>67.83395308720844</v>
      </c>
      <c r="AB35" s="16">
        <f t="shared" si="7"/>
        <v>68.7768917375803</v>
      </c>
      <c r="AC35" s="16">
        <f t="shared" si="7"/>
        <v>68.97931439545098</v>
      </c>
      <c r="AD35" s="16">
        <f t="shared" si="7"/>
        <v>67.17667798400903</v>
      </c>
      <c r="AE35" s="16">
        <f t="shared" si="7"/>
        <v>73.9751436468286</v>
      </c>
      <c r="AF35" s="16">
        <f t="shared" si="7"/>
        <v>72.99176006212807</v>
      </c>
      <c r="AG35" s="16">
        <f t="shared" si="7"/>
        <v>71.47401104244683</v>
      </c>
      <c r="AH35" s="16">
        <f t="shared" si="7"/>
        <v>72.27006287011132</v>
      </c>
      <c r="AI35" s="16">
        <f t="shared" si="7"/>
        <v>73.14606899236783</v>
      </c>
      <c r="AJ35" s="16">
        <f t="shared" si="7"/>
        <v>72.09399005527747</v>
      </c>
      <c r="AK35" s="16">
        <f t="shared" si="7"/>
        <v>70.76646210211516</v>
      </c>
      <c r="AL35" s="247">
        <f t="shared" si="7"/>
        <v>68.9375029119458</v>
      </c>
      <c r="AM35" s="247">
        <f t="shared" si="7"/>
        <v>76.61263620822201</v>
      </c>
      <c r="AN35" s="247">
        <f t="shared" si="7"/>
        <v>73.79282766049215</v>
      </c>
      <c r="AO35" s="247">
        <f t="shared" si="7"/>
        <v>73.88881123102853</v>
      </c>
      <c r="AP35" s="247">
        <f aca="true" t="shared" si="8" ref="AP35:AR36">AP5/10^3</f>
        <v>79.32276095961058</v>
      </c>
      <c r="AQ35" s="247">
        <f t="shared" si="8"/>
        <v>76.95855038510426</v>
      </c>
      <c r="AR35" s="247">
        <f t="shared" si="8"/>
        <v>82.92292468920816</v>
      </c>
      <c r="AS35" s="247">
        <f>AS5/10^3</f>
        <v>78.30464159715898</v>
      </c>
      <c r="AT35" s="247">
        <f>AT5/10^3</f>
        <v>78.83624101030733</v>
      </c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222"/>
    </row>
    <row r="36" spans="1:60" s="8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6" t="s">
        <v>48</v>
      </c>
      <c r="Z36" s="69">
        <f>Z6/10^3</f>
        <v>482.1117640299221</v>
      </c>
      <c r="AA36" s="69">
        <f aca="true" t="shared" si="9" ref="AA36:AO36">AA6/10^3</f>
        <v>482.1689144645741</v>
      </c>
      <c r="AB36" s="69">
        <f t="shared" si="9"/>
        <v>476.07085077485743</v>
      </c>
      <c r="AC36" s="69">
        <f t="shared" si="9"/>
        <v>466.38568607030146</v>
      </c>
      <c r="AD36" s="69">
        <f t="shared" si="9"/>
        <v>455.31449201192277</v>
      </c>
      <c r="AE36" s="69">
        <f t="shared" si="9"/>
        <v>472.9318430814632</v>
      </c>
      <c r="AF36" s="69">
        <f t="shared" si="9"/>
        <v>471.4585162718058</v>
      </c>
      <c r="AG36" s="69">
        <f t="shared" si="9"/>
        <v>480.15899242668013</v>
      </c>
      <c r="AH36" s="69">
        <f t="shared" si="9"/>
        <v>480.44239260556725</v>
      </c>
      <c r="AI36" s="69">
        <f t="shared" si="9"/>
        <v>444.8645600316051</v>
      </c>
      <c r="AJ36" s="69">
        <f t="shared" si="9"/>
        <v>456.4523190695422</v>
      </c>
      <c r="AK36" s="69">
        <f t="shared" si="9"/>
        <v>467.19557337436123</v>
      </c>
      <c r="AL36" s="96">
        <f t="shared" si="9"/>
        <v>449.63320365291133</v>
      </c>
      <c r="AM36" s="96">
        <f t="shared" si="9"/>
        <v>461.16454735925106</v>
      </c>
      <c r="AN36" s="96">
        <f t="shared" si="9"/>
        <v>465.0255108832395</v>
      </c>
      <c r="AO36" s="96">
        <f t="shared" si="9"/>
        <v>465.3164019406041</v>
      </c>
      <c r="AP36" s="96">
        <f t="shared" si="8"/>
        <v>459.2669024473106</v>
      </c>
      <c r="AQ36" s="96">
        <f t="shared" si="8"/>
        <v>456.98378609931655</v>
      </c>
      <c r="AR36" s="96">
        <f t="shared" si="8"/>
        <v>467.4598937722803</v>
      </c>
      <c r="AS36" s="96">
        <f>AS6/10^3</f>
        <v>419.0353566660737</v>
      </c>
      <c r="AT36" s="96">
        <f>AT6/10^3</f>
        <v>385.9347642057463</v>
      </c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222"/>
    </row>
    <row r="37" spans="1:60" s="8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6" t="s">
        <v>49</v>
      </c>
      <c r="Z37" s="69">
        <f>Z15/10^3</f>
        <v>217.37130450071916</v>
      </c>
      <c r="AA37" s="69">
        <f aca="true" t="shared" si="10" ref="AA37:AO37">AA15/10^3</f>
        <v>217.37928690536455</v>
      </c>
      <c r="AB37" s="69">
        <f t="shared" si="10"/>
        <v>228.85683908643318</v>
      </c>
      <c r="AC37" s="69">
        <f t="shared" si="10"/>
        <v>233.45494715330938</v>
      </c>
      <c r="AD37" s="69">
        <f t="shared" si="10"/>
        <v>237.97062043337166</v>
      </c>
      <c r="AE37" s="69">
        <f t="shared" si="10"/>
        <v>250.40371128854605</v>
      </c>
      <c r="AF37" s="69">
        <f t="shared" si="10"/>
        <v>257.5794488269094</v>
      </c>
      <c r="AG37" s="69">
        <f t="shared" si="10"/>
        <v>263.03281806756377</v>
      </c>
      <c r="AH37" s="69">
        <f t="shared" si="10"/>
        <v>264.7937782329332</v>
      </c>
      <c r="AI37" s="69">
        <f t="shared" si="10"/>
        <v>263.74351042558504</v>
      </c>
      <c r="AJ37" s="69">
        <f t="shared" si="10"/>
        <v>266.1861821630342</v>
      </c>
      <c r="AK37" s="69">
        <f t="shared" si="10"/>
        <v>265.32062705455996</v>
      </c>
      <c r="AL37" s="96">
        <f t="shared" si="10"/>
        <v>267.3636712477026</v>
      </c>
      <c r="AM37" s="96">
        <f t="shared" si="10"/>
        <v>262.26059868452575</v>
      </c>
      <c r="AN37" s="96">
        <f t="shared" si="10"/>
        <v>260.1438954488872</v>
      </c>
      <c r="AO37" s="96">
        <f t="shared" si="10"/>
        <v>259.4788793449877</v>
      </c>
      <c r="AP37" s="96">
        <f>AP15/10^3</f>
        <v>254.1860106211176</v>
      </c>
      <c r="AQ37" s="96">
        <f>AQ15/10^3</f>
        <v>250.52139624681</v>
      </c>
      <c r="AR37" s="96">
        <f>AR15/10^3</f>
        <v>245.372883897662</v>
      </c>
      <c r="AS37" s="96">
        <f>AS15/10^3</f>
        <v>235.0652630257125</v>
      </c>
      <c r="AT37" s="96">
        <f>AT15/10^3</f>
        <v>229.18403752807757</v>
      </c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222"/>
    </row>
    <row r="38" spans="1:60" s="8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6" t="s">
        <v>90</v>
      </c>
      <c r="Z38" s="69">
        <f>(Z22)/10^3</f>
        <v>164.29190388274029</v>
      </c>
      <c r="AA38" s="69">
        <f aca="true" t="shared" si="11" ref="AA38:AO38">(AA22)/10^3</f>
        <v>164.31119878811174</v>
      </c>
      <c r="AB38" s="69">
        <f t="shared" si="11"/>
        <v>163.55197515219038</v>
      </c>
      <c r="AC38" s="69">
        <f t="shared" si="11"/>
        <v>168.45581051044329</v>
      </c>
      <c r="AD38" s="69">
        <f t="shared" si="11"/>
        <v>169.17825970575578</v>
      </c>
      <c r="AE38" s="69">
        <f t="shared" si="11"/>
        <v>180.62075305618978</v>
      </c>
      <c r="AF38" s="69">
        <f t="shared" si="11"/>
        <v>185.13223890828658</v>
      </c>
      <c r="AG38" s="69">
        <f t="shared" si="11"/>
        <v>184.63144405689243</v>
      </c>
      <c r="AH38" s="69">
        <f t="shared" si="11"/>
        <v>181.55674474438607</v>
      </c>
      <c r="AI38" s="69">
        <f t="shared" si="11"/>
        <v>187.3829480190742</v>
      </c>
      <c r="AJ38" s="69">
        <f t="shared" si="11"/>
        <v>201.27571040103842</v>
      </c>
      <c r="AK38" s="69">
        <f t="shared" si="11"/>
        <v>206.0821828675441</v>
      </c>
      <c r="AL38" s="96">
        <f t="shared" si="11"/>
        <v>213.55640334155274</v>
      </c>
      <c r="AM38" s="96">
        <f t="shared" si="11"/>
        <v>227.393147380184</v>
      </c>
      <c r="AN38" s="96">
        <f t="shared" si="11"/>
        <v>231.58881628722867</v>
      </c>
      <c r="AO38" s="96">
        <f t="shared" si="11"/>
        <v>232.17906434368342</v>
      </c>
      <c r="AP38" s="96">
        <f>(AP22)/10^3</f>
        <v>235.57819866905817</v>
      </c>
      <c r="AQ38" s="96">
        <f>(AQ22)/10^3</f>
        <v>234.8870185447497</v>
      </c>
      <c r="AR38" s="96">
        <f>(AR22)/10^3</f>
        <v>242.96637806651214</v>
      </c>
      <c r="AS38" s="96">
        <f>(AS22)/10^3</f>
        <v>235.00227668464274</v>
      </c>
      <c r="AT38" s="96">
        <f>(AT22)/10^3</f>
        <v>219.55312112141502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222"/>
    </row>
    <row r="39" spans="1:60" s="8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6" t="s">
        <v>58</v>
      </c>
      <c r="Z39" s="69">
        <f>Z21/10^3</f>
        <v>127.44316412664075</v>
      </c>
      <c r="AA39" s="69">
        <f aca="true" t="shared" si="12" ref="AA39:AO39">AA21/10^3</f>
        <v>127.45038312484743</v>
      </c>
      <c r="AB39" s="69">
        <f t="shared" si="12"/>
        <v>129.37149400324654</v>
      </c>
      <c r="AC39" s="69">
        <f t="shared" si="12"/>
        <v>136.40914097138605</v>
      </c>
      <c r="AD39" s="69">
        <f t="shared" si="12"/>
        <v>137.91977515805328</v>
      </c>
      <c r="AE39" s="69">
        <f t="shared" si="12"/>
        <v>145.0184584185317</v>
      </c>
      <c r="AF39" s="69">
        <f t="shared" si="12"/>
        <v>148.10455486033692</v>
      </c>
      <c r="AG39" s="69">
        <f t="shared" si="12"/>
        <v>147.82619565475727</v>
      </c>
      <c r="AH39" s="69">
        <f t="shared" si="12"/>
        <v>144.3085907411061</v>
      </c>
      <c r="AI39" s="69">
        <f t="shared" si="12"/>
        <v>143.9275645343129</v>
      </c>
      <c r="AJ39" s="69">
        <f t="shared" si="12"/>
        <v>151.91526462304833</v>
      </c>
      <c r="AK39" s="69">
        <f t="shared" si="12"/>
        <v>157.53710268925025</v>
      </c>
      <c r="AL39" s="96">
        <f t="shared" si="12"/>
        <v>153.7263868357272</v>
      </c>
      <c r="AM39" s="96">
        <f t="shared" si="12"/>
        <v>165.44104748365376</v>
      </c>
      <c r="AN39" s="96">
        <f t="shared" si="12"/>
        <v>167.52448936935298</v>
      </c>
      <c r="AO39" s="96">
        <f t="shared" si="12"/>
        <v>167.55780387199155</v>
      </c>
      <c r="AP39" s="96">
        <f>AP21/10^3</f>
        <v>174.21934066395673</v>
      </c>
      <c r="AQ39" s="96">
        <f>AQ21/10^3</f>
        <v>165.75873908595554</v>
      </c>
      <c r="AR39" s="96">
        <f>AR21/10^3</f>
        <v>179.77501840765913</v>
      </c>
      <c r="AS39" s="96">
        <f>AS21/10^3</f>
        <v>171.02612121705823</v>
      </c>
      <c r="AT39" s="96">
        <f>AT21/10^3</f>
        <v>161.69018678897817</v>
      </c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222"/>
    </row>
    <row r="40" spans="1:60" s="8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6" t="s">
        <v>59</v>
      </c>
      <c r="Z40" s="16">
        <f>Z24/10^3</f>
        <v>62.318392436324714</v>
      </c>
      <c r="AA40" s="16">
        <f aca="true" t="shared" si="13" ref="AA40:AO40">AA24/10^3</f>
        <v>62.1832896243247</v>
      </c>
      <c r="AB40" s="16">
        <f t="shared" si="13"/>
        <v>63.73624087652185</v>
      </c>
      <c r="AC40" s="16">
        <f t="shared" si="13"/>
        <v>63.39202963391437</v>
      </c>
      <c r="AD40" s="16">
        <f t="shared" si="13"/>
        <v>62.64055333539925</v>
      </c>
      <c r="AE40" s="16">
        <f t="shared" si="13"/>
        <v>63.91539462830726</v>
      </c>
      <c r="AF40" s="16">
        <f t="shared" si="13"/>
        <v>64.12388191602932</v>
      </c>
      <c r="AG40" s="16">
        <f t="shared" si="13"/>
        <v>63.885482394091696</v>
      </c>
      <c r="AH40" s="16">
        <f t="shared" si="13"/>
        <v>62.156476954019354</v>
      </c>
      <c r="AI40" s="16">
        <f t="shared" si="13"/>
        <v>56.0949779663907</v>
      </c>
      <c r="AJ40" s="16">
        <f t="shared" si="13"/>
        <v>56.08585680972467</v>
      </c>
      <c r="AK40" s="16">
        <f t="shared" si="13"/>
        <v>56.73135345053398</v>
      </c>
      <c r="AL40" s="247">
        <f t="shared" si="13"/>
        <v>54.61277037996552</v>
      </c>
      <c r="AM40" s="247">
        <f t="shared" si="13"/>
        <v>52.474687476859174</v>
      </c>
      <c r="AN40" s="247">
        <f t="shared" si="13"/>
        <v>52.11077018778726</v>
      </c>
      <c r="AO40" s="247">
        <f t="shared" si="13"/>
        <v>52.44897812708269</v>
      </c>
      <c r="AP40" s="247">
        <f aca="true" t="shared" si="14" ref="AP40:AR41">AP24/10^3</f>
        <v>53.75145052043106</v>
      </c>
      <c r="AQ40" s="247">
        <f t="shared" si="14"/>
        <v>53.75393529221818</v>
      </c>
      <c r="AR40" s="247">
        <f t="shared" si="14"/>
        <v>53.62210338100113</v>
      </c>
      <c r="AS40" s="247">
        <f>AS24/10^3</f>
        <v>50.27647150326686</v>
      </c>
      <c r="AT40" s="247">
        <f>AT24/10^3</f>
        <v>43.36557951475731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222"/>
    </row>
    <row r="41" spans="1:60" s="8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6" t="s">
        <v>60</v>
      </c>
      <c r="Z41" s="16">
        <f>Z25/10^3</f>
        <v>22.698626297625097</v>
      </c>
      <c r="AA41" s="16">
        <f>AA25/10^3</f>
        <v>22.06818917689521</v>
      </c>
      <c r="AB41" s="16">
        <f aca="true" t="shared" si="15" ref="AB41:AO41">AB25/10^3</f>
        <v>22.397508043820423</v>
      </c>
      <c r="AC41" s="16">
        <f t="shared" si="15"/>
        <v>23.803568259789923</v>
      </c>
      <c r="AD41" s="16">
        <f t="shared" si="15"/>
        <v>23.314575675269847</v>
      </c>
      <c r="AE41" s="16">
        <f t="shared" si="15"/>
        <v>26.47047335755679</v>
      </c>
      <c r="AF41" s="16">
        <f t="shared" si="15"/>
        <v>27.031167671709213</v>
      </c>
      <c r="AG41" s="16">
        <f t="shared" si="15"/>
        <v>27.73361925930195</v>
      </c>
      <c r="AH41" s="16">
        <f t="shared" si="15"/>
        <v>29.072553392510322</v>
      </c>
      <c r="AI41" s="16">
        <f t="shared" si="15"/>
        <v>29.438665110110424</v>
      </c>
      <c r="AJ41" s="16">
        <f t="shared" si="15"/>
        <v>29.506682907794975</v>
      </c>
      <c r="AK41" s="16">
        <f t="shared" si="15"/>
        <v>30.615391482096122</v>
      </c>
      <c r="AL41" s="247">
        <f t="shared" si="15"/>
        <v>30.414218689704736</v>
      </c>
      <c r="AM41" s="247">
        <f t="shared" si="15"/>
        <v>30.647716134166345</v>
      </c>
      <c r="AN41" s="247">
        <f t="shared" si="15"/>
        <v>31.38122985634539</v>
      </c>
      <c r="AO41" s="247">
        <f t="shared" si="15"/>
        <v>30.58842654068418</v>
      </c>
      <c r="AP41" s="247">
        <f t="shared" si="14"/>
        <v>29.60418304170653</v>
      </c>
      <c r="AQ41" s="247">
        <f t="shared" si="14"/>
        <v>27.8062394123187</v>
      </c>
      <c r="AR41" s="247">
        <f t="shared" si="14"/>
        <v>28.418011002458964</v>
      </c>
      <c r="AS41" s="247">
        <f>AS25/10^3</f>
        <v>25.93448127848889</v>
      </c>
      <c r="AT41" s="247">
        <f>AT25/10^3</f>
        <v>25.907351299962137</v>
      </c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22"/>
    </row>
    <row r="42" spans="1:60" s="85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7" t="s">
        <v>91</v>
      </c>
      <c r="Z42" s="86">
        <f>Z23/10^3</f>
        <v>0.0366235166957</v>
      </c>
      <c r="AA42" s="86">
        <f aca="true" t="shared" si="16" ref="AA42:AN42">AA23/10^3</f>
        <v>0.036623516695700006</v>
      </c>
      <c r="AB42" s="86">
        <f t="shared" si="16"/>
        <v>0.0536703576382</v>
      </c>
      <c r="AC42" s="86">
        <f t="shared" si="16"/>
        <v>0.0569501827061</v>
      </c>
      <c r="AD42" s="86">
        <f t="shared" si="16"/>
        <v>0.053214845969500005</v>
      </c>
      <c r="AE42" s="86">
        <f t="shared" si="16"/>
        <v>0.051149659616899996</v>
      </c>
      <c r="AF42" s="86">
        <f t="shared" si="16"/>
        <v>0.05092297715249999</v>
      </c>
      <c r="AG42" s="86">
        <f t="shared" si="16"/>
        <v>0.049368491384600005</v>
      </c>
      <c r="AH42" s="86">
        <f t="shared" si="16"/>
        <v>0.0479741695963</v>
      </c>
      <c r="AI42" s="86">
        <f t="shared" si="16"/>
        <v>0.042729591188399994</v>
      </c>
      <c r="AJ42" s="86">
        <f t="shared" si="16"/>
        <v>0.0380584885591</v>
      </c>
      <c r="AK42" s="86">
        <f t="shared" si="16"/>
        <v>0.0360278676091</v>
      </c>
      <c r="AL42" s="86">
        <f t="shared" si="16"/>
        <v>0.032435788266</v>
      </c>
      <c r="AM42" s="86">
        <f t="shared" si="16"/>
        <v>0.030936631965400002</v>
      </c>
      <c r="AN42" s="86">
        <f t="shared" si="16"/>
        <v>0.03445852887250001</v>
      </c>
      <c r="AO42" s="86">
        <f aca="true" t="shared" si="17" ref="AO42:AT42">AO23/10^3</f>
        <v>0.03499468500090001</v>
      </c>
      <c r="AP42" s="86">
        <f t="shared" si="17"/>
        <v>0.037599495123300006</v>
      </c>
      <c r="AQ42" s="86">
        <f t="shared" si="17"/>
        <v>0.03588946768580001</v>
      </c>
      <c r="AR42" s="86">
        <f t="shared" si="17"/>
        <v>0.03752551679010001</v>
      </c>
      <c r="AS42" s="86">
        <f t="shared" si="17"/>
        <v>0.0378454369147</v>
      </c>
      <c r="AT42" s="86">
        <f t="shared" si="17"/>
        <v>0.035150923802200015</v>
      </c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165"/>
      <c r="BH42" s="222"/>
    </row>
    <row r="43" spans="1:60" s="85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8" t="s">
        <v>57</v>
      </c>
      <c r="Z43" s="256">
        <f>SUM(Z35:Z42)</f>
        <v>1144.129508797115</v>
      </c>
      <c r="AA43" s="256">
        <f aca="true" t="shared" si="18" ref="AA43:AO43">SUM(AA35:AA42)</f>
        <v>1143.4318386880218</v>
      </c>
      <c r="AB43" s="256">
        <f t="shared" si="18"/>
        <v>1152.8154700322882</v>
      </c>
      <c r="AC43" s="256">
        <f t="shared" si="18"/>
        <v>1160.9374471773015</v>
      </c>
      <c r="AD43" s="256">
        <f t="shared" si="18"/>
        <v>1153.5681691497512</v>
      </c>
      <c r="AE43" s="256">
        <f t="shared" si="18"/>
        <v>1213.3869271370402</v>
      </c>
      <c r="AF43" s="256">
        <f t="shared" si="18"/>
        <v>1226.472491494358</v>
      </c>
      <c r="AG43" s="256">
        <f t="shared" si="18"/>
        <v>1238.7919313931188</v>
      </c>
      <c r="AH43" s="256">
        <f t="shared" si="18"/>
        <v>1234.6485737102298</v>
      </c>
      <c r="AI43" s="256">
        <f t="shared" si="18"/>
        <v>1198.6410246706344</v>
      </c>
      <c r="AJ43" s="256">
        <f t="shared" si="18"/>
        <v>1233.5540645180195</v>
      </c>
      <c r="AK43" s="256">
        <f t="shared" si="18"/>
        <v>1254.28472088807</v>
      </c>
      <c r="AL43" s="256">
        <f t="shared" si="18"/>
        <v>1238.2765928477756</v>
      </c>
      <c r="AM43" s="256">
        <f t="shared" si="18"/>
        <v>1276.0253173588276</v>
      </c>
      <c r="AN43" s="256">
        <f t="shared" si="18"/>
        <v>1281.6019982222056</v>
      </c>
      <c r="AO43" s="256">
        <f t="shared" si="18"/>
        <v>1281.493360085063</v>
      </c>
      <c r="AP43" s="256">
        <f>SUM(AP35:AP42)</f>
        <v>1285.9664464183145</v>
      </c>
      <c r="AQ43" s="256">
        <f>SUM(AQ35:AQ42)</f>
        <v>1266.7055545341586</v>
      </c>
      <c r="AR43" s="256">
        <f>SUM(AR35:AR42)</f>
        <v>1300.574738733572</v>
      </c>
      <c r="AS43" s="256">
        <f>SUM(AS35:AS42)</f>
        <v>1214.6824574093166</v>
      </c>
      <c r="AT43" s="256">
        <f>SUM(AT35:AT42)</f>
        <v>1144.5064323930458</v>
      </c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222"/>
    </row>
    <row r="44" spans="1:60" s="8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9" t="s">
        <v>6</v>
      </c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4"/>
      <c r="AM44" s="234"/>
      <c r="AN44" s="234"/>
      <c r="AO44" s="234"/>
      <c r="AP44" s="234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0"/>
      <c r="BG44" s="190"/>
      <c r="BH44" s="222"/>
    </row>
    <row r="45" spans="26:27" ht="14.25">
      <c r="Z45" s="143"/>
      <c r="AA45" s="143"/>
    </row>
    <row r="46" ht="14.25">
      <c r="Y46" s="3" t="s">
        <v>125</v>
      </c>
    </row>
    <row r="47" spans="25:59" ht="28.5">
      <c r="Y47" s="391" t="s">
        <v>44</v>
      </c>
      <c r="Z47" s="392" t="s">
        <v>124</v>
      </c>
      <c r="AA47" s="377">
        <v>1990</v>
      </c>
      <c r="AB47" s="377">
        <f aca="true" t="shared" si="19" ref="AB47:BE47">AA47+1</f>
        <v>1991</v>
      </c>
      <c r="AC47" s="377">
        <f t="shared" si="19"/>
        <v>1992</v>
      </c>
      <c r="AD47" s="377">
        <f t="shared" si="19"/>
        <v>1993</v>
      </c>
      <c r="AE47" s="377">
        <f t="shared" si="19"/>
        <v>1994</v>
      </c>
      <c r="AF47" s="377">
        <f t="shared" si="19"/>
        <v>1995</v>
      </c>
      <c r="AG47" s="377">
        <f t="shared" si="19"/>
        <v>1996</v>
      </c>
      <c r="AH47" s="377">
        <f t="shared" si="19"/>
        <v>1997</v>
      </c>
      <c r="AI47" s="377">
        <f t="shared" si="19"/>
        <v>1998</v>
      </c>
      <c r="AJ47" s="377">
        <f t="shared" si="19"/>
        <v>1999</v>
      </c>
      <c r="AK47" s="377">
        <f t="shared" si="19"/>
        <v>2000</v>
      </c>
      <c r="AL47" s="377">
        <f t="shared" si="19"/>
        <v>2001</v>
      </c>
      <c r="AM47" s="377">
        <f t="shared" si="19"/>
        <v>2002</v>
      </c>
      <c r="AN47" s="377">
        <f t="shared" si="19"/>
        <v>2003</v>
      </c>
      <c r="AO47" s="377">
        <f t="shared" si="19"/>
        <v>2004</v>
      </c>
      <c r="AP47" s="377">
        <f t="shared" si="19"/>
        <v>2005</v>
      </c>
      <c r="AQ47" s="377">
        <f t="shared" si="19"/>
        <v>2006</v>
      </c>
      <c r="AR47" s="377">
        <f t="shared" si="19"/>
        <v>2007</v>
      </c>
      <c r="AS47" s="378">
        <v>2008</v>
      </c>
      <c r="AT47" s="378" t="s">
        <v>202</v>
      </c>
      <c r="AU47" s="377" t="e">
        <f t="shared" si="19"/>
        <v>#VALUE!</v>
      </c>
      <c r="AV47" s="377" t="e">
        <f t="shared" si="19"/>
        <v>#VALUE!</v>
      </c>
      <c r="AW47" s="377" t="e">
        <f t="shared" si="19"/>
        <v>#VALUE!</v>
      </c>
      <c r="AX47" s="377" t="e">
        <f t="shared" si="19"/>
        <v>#VALUE!</v>
      </c>
      <c r="AY47" s="377" t="e">
        <f t="shared" si="19"/>
        <v>#VALUE!</v>
      </c>
      <c r="AZ47" s="377" t="e">
        <f t="shared" si="19"/>
        <v>#VALUE!</v>
      </c>
      <c r="BA47" s="377" t="e">
        <f t="shared" si="19"/>
        <v>#VALUE!</v>
      </c>
      <c r="BB47" s="377" t="e">
        <f t="shared" si="19"/>
        <v>#VALUE!</v>
      </c>
      <c r="BC47" s="377" t="e">
        <f t="shared" si="19"/>
        <v>#VALUE!</v>
      </c>
      <c r="BD47" s="377" t="e">
        <f t="shared" si="19"/>
        <v>#VALUE!</v>
      </c>
      <c r="BE47" s="377" t="e">
        <f t="shared" si="19"/>
        <v>#VALUE!</v>
      </c>
      <c r="BF47" s="393" t="s">
        <v>45</v>
      </c>
      <c r="BG47" s="68" t="s">
        <v>46</v>
      </c>
    </row>
    <row r="48" spans="1:59" s="85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6" t="s">
        <v>47</v>
      </c>
      <c r="Z48" s="88"/>
      <c r="AA48" s="74">
        <f>AA35/$Z35-1</f>
        <v>-0.00035039367271072486</v>
      </c>
      <c r="AB48" s="74">
        <f aca="true" t="shared" si="20" ref="AB48:AP48">AB35/$Z35-1</f>
        <v>0.013545424096057301</v>
      </c>
      <c r="AC48" s="74">
        <f t="shared" si="20"/>
        <v>0.016528469032153215</v>
      </c>
      <c r="AD48" s="74">
        <f t="shared" si="20"/>
        <v>-0.01003646927731705</v>
      </c>
      <c r="AE48" s="74">
        <f t="shared" si="20"/>
        <v>0.09015057886257272</v>
      </c>
      <c r="AF48" s="74">
        <f t="shared" si="20"/>
        <v>0.07565873563989056</v>
      </c>
      <c r="AG48" s="74">
        <f t="shared" si="20"/>
        <v>0.05329210151380015</v>
      </c>
      <c r="AH48" s="74">
        <f t="shared" si="20"/>
        <v>0.06502329009893026</v>
      </c>
      <c r="AI48" s="74">
        <f t="shared" si="20"/>
        <v>0.07793274230390801</v>
      </c>
      <c r="AJ48" s="74">
        <f t="shared" si="20"/>
        <v>0.06242855527922564</v>
      </c>
      <c r="AK48" s="74">
        <f t="shared" si="20"/>
        <v>0.04286515471990571</v>
      </c>
      <c r="AL48" s="74">
        <f t="shared" si="20"/>
        <v>0.015912305133048088</v>
      </c>
      <c r="AM48" s="74">
        <f t="shared" si="20"/>
        <v>0.12901855397967177</v>
      </c>
      <c r="AN48" s="74">
        <f t="shared" si="20"/>
        <v>0.08746384020628217</v>
      </c>
      <c r="AO48" s="74">
        <f t="shared" si="20"/>
        <v>0.08887832269084583</v>
      </c>
      <c r="AP48" s="74">
        <f t="shared" si="20"/>
        <v>0.16895688895095762</v>
      </c>
      <c r="AQ48" s="74">
        <f aca="true" t="shared" si="21" ref="AQ48:AR55">AQ35/$Z35-1</f>
        <v>0.1341161924778853</v>
      </c>
      <c r="AR48" s="74">
        <f>AR35/$Z35-1</f>
        <v>0.222011474320311</v>
      </c>
      <c r="AS48" s="74">
        <f>AS35/$Z35-1</f>
        <v>0.15395315448540936</v>
      </c>
      <c r="AT48" s="74">
        <f>AT35/$Z35-1</f>
        <v>0.1617871833145177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s="85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6" t="s">
        <v>48</v>
      </c>
      <c r="Z49" s="88"/>
      <c r="AA49" s="74">
        <f aca="true" t="shared" si="22" ref="AA49:AA55">AA36/$Z36-1</f>
        <v>0.00011854187953064255</v>
      </c>
      <c r="AB49" s="74">
        <f aca="true" t="shared" si="23" ref="AB49:AP49">AB36/$Z36-1</f>
        <v>-0.012530109625555008</v>
      </c>
      <c r="AC49" s="74">
        <f t="shared" si="23"/>
        <v>-0.03261915417323147</v>
      </c>
      <c r="AD49" s="74">
        <f t="shared" si="23"/>
        <v>-0.05558311167104435</v>
      </c>
      <c r="AE49" s="74">
        <f t="shared" si="23"/>
        <v>-0.019041063988409768</v>
      </c>
      <c r="AF49" s="74">
        <f t="shared" si="23"/>
        <v>-0.022097050005722485</v>
      </c>
      <c r="AG49" s="74">
        <f t="shared" si="23"/>
        <v>-0.00405045416630978</v>
      </c>
      <c r="AH49" s="74">
        <f t="shared" si="23"/>
        <v>-0.0034626232938204105</v>
      </c>
      <c r="AI49" s="74">
        <f t="shared" si="23"/>
        <v>-0.0772584424967594</v>
      </c>
      <c r="AJ49" s="74">
        <f t="shared" si="23"/>
        <v>-0.053223021869234666</v>
      </c>
      <c r="AK49" s="74">
        <f t="shared" si="23"/>
        <v>-0.030939279578822032</v>
      </c>
      <c r="AL49" s="74">
        <f t="shared" si="23"/>
        <v>-0.067367284518274</v>
      </c>
      <c r="AM49" s="74">
        <f t="shared" si="23"/>
        <v>-0.0434488810137621</v>
      </c>
      <c r="AN49" s="74">
        <f t="shared" si="23"/>
        <v>-0.03544044020801396</v>
      </c>
      <c r="AO49" s="74">
        <f t="shared" si="23"/>
        <v>-0.03483707169666905</v>
      </c>
      <c r="AP49" s="74">
        <f t="shared" si="23"/>
        <v>-0.04738499096486193</v>
      </c>
      <c r="AQ49" s="74">
        <f t="shared" si="21"/>
        <v>-0.05212064879015477</v>
      </c>
      <c r="AR49" s="74">
        <f t="shared" si="21"/>
        <v>-0.030391024137574107</v>
      </c>
      <c r="AS49" s="74">
        <f aca="true" t="shared" si="24" ref="AS49:AT56">AS36/$Z36-1</f>
        <v>-0.1308335785806164</v>
      </c>
      <c r="AT49" s="74">
        <f t="shared" si="24"/>
        <v>-0.19949108692192496</v>
      </c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s="85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6" t="s">
        <v>49</v>
      </c>
      <c r="Z50" s="88"/>
      <c r="AA50" s="74">
        <f t="shared" si="22"/>
        <v>3.672243980745726E-05</v>
      </c>
      <c r="AB50" s="74">
        <f aca="true" t="shared" si="25" ref="AB50:AP50">AB37/$Z37-1</f>
        <v>0.05283832018257972</v>
      </c>
      <c r="AC50" s="74">
        <f t="shared" si="25"/>
        <v>0.07399156337370649</v>
      </c>
      <c r="AD50" s="74">
        <f t="shared" si="25"/>
        <v>0.09476557165614441</v>
      </c>
      <c r="AE50" s="74">
        <f t="shared" si="25"/>
        <v>0.15196305171788493</v>
      </c>
      <c r="AF50" s="74">
        <f t="shared" si="25"/>
        <v>0.18497448142267192</v>
      </c>
      <c r="AG50" s="74">
        <f t="shared" si="25"/>
        <v>0.21006228799024185</v>
      </c>
      <c r="AH50" s="74">
        <f t="shared" si="25"/>
        <v>0.21816345005215343</v>
      </c>
      <c r="AI50" s="74">
        <f t="shared" si="25"/>
        <v>0.21333177362751887</v>
      </c>
      <c r="AJ50" s="74">
        <f t="shared" si="25"/>
        <v>0.22456909744567288</v>
      </c>
      <c r="AK50" s="74">
        <f t="shared" si="25"/>
        <v>0.2205871776128674</v>
      </c>
      <c r="AL50" s="74">
        <f t="shared" si="25"/>
        <v>0.22998604559056712</v>
      </c>
      <c r="AM50" s="74">
        <f t="shared" si="25"/>
        <v>0.20650975199745414</v>
      </c>
      <c r="AN50" s="74">
        <f t="shared" si="25"/>
        <v>0.1967720212491364</v>
      </c>
      <c r="AO50" s="74">
        <f t="shared" si="25"/>
        <v>0.19371266571264112</v>
      </c>
      <c r="AP50" s="74">
        <f t="shared" si="25"/>
        <v>0.1693632294518277</v>
      </c>
      <c r="AQ50" s="74">
        <f t="shared" si="21"/>
        <v>0.15250445233437504</v>
      </c>
      <c r="AR50" s="74">
        <f t="shared" si="21"/>
        <v>0.12881911649405509</v>
      </c>
      <c r="AS50" s="74">
        <f t="shared" si="24"/>
        <v>0.08139969792992985</v>
      </c>
      <c r="AT50" s="74">
        <f t="shared" si="24"/>
        <v>0.054343571496205945</v>
      </c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s="85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6" t="s">
        <v>90</v>
      </c>
      <c r="Z51" s="88"/>
      <c r="AA51" s="74">
        <f t="shared" si="22"/>
        <v>0.00011744282533365791</v>
      </c>
      <c r="AB51" s="74">
        <f aca="true" t="shared" si="26" ref="AB51:AP51">AB38/$Z38-1</f>
        <v>-0.004503744329836357</v>
      </c>
      <c r="AC51" s="74">
        <f t="shared" si="26"/>
        <v>0.025344563726493075</v>
      </c>
      <c r="AD51" s="74">
        <f t="shared" si="26"/>
        <v>0.02974191489376743</v>
      </c>
      <c r="AE51" s="74">
        <f t="shared" si="26"/>
        <v>0.09938925039850921</v>
      </c>
      <c r="AF51" s="74">
        <f t="shared" si="26"/>
        <v>0.12684943404405757</v>
      </c>
      <c r="AG51" s="74">
        <f t="shared" si="26"/>
        <v>0.12380123240077023</v>
      </c>
      <c r="AH51" s="74">
        <f t="shared" si="26"/>
        <v>0.1050863764654415</v>
      </c>
      <c r="AI51" s="74">
        <f t="shared" si="26"/>
        <v>0.14054888640656715</v>
      </c>
      <c r="AJ51" s="74">
        <f t="shared" si="26"/>
        <v>0.22511034107130756</v>
      </c>
      <c r="AK51" s="74">
        <f t="shared" si="26"/>
        <v>0.2543660277662294</v>
      </c>
      <c r="AL51" s="74">
        <f t="shared" si="26"/>
        <v>0.29985956881949516</v>
      </c>
      <c r="AM51" s="74">
        <f t="shared" si="26"/>
        <v>0.3840800551102068</v>
      </c>
      <c r="AN51" s="74">
        <f t="shared" si="26"/>
        <v>0.4096179471662831</v>
      </c>
      <c r="AO51" s="74">
        <f t="shared" si="26"/>
        <v>0.4132106260658839</v>
      </c>
      <c r="AP51" s="74">
        <f t="shared" si="26"/>
        <v>0.43390022941846795</v>
      </c>
      <c r="AQ51" s="74">
        <f t="shared" si="21"/>
        <v>0.429693204556173</v>
      </c>
      <c r="AR51" s="74">
        <f t="shared" si="21"/>
        <v>0.47887006191080483</v>
      </c>
      <c r="AS51" s="74">
        <f t="shared" si="24"/>
        <v>0.43039474941120903</v>
      </c>
      <c r="AT51" s="74">
        <f t="shared" si="24"/>
        <v>0.336359954037152</v>
      </c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s="85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6" t="s">
        <v>58</v>
      </c>
      <c r="Z52" s="88"/>
      <c r="AA52" s="74">
        <f t="shared" si="22"/>
        <v>5.6644844438347164E-05</v>
      </c>
      <c r="AB52" s="74">
        <f aca="true" t="shared" si="27" ref="AB52:AP52">AB39/$Z39-1</f>
        <v>0.015130900820145898</v>
      </c>
      <c r="AC52" s="74">
        <f t="shared" si="27"/>
        <v>0.07035274827165905</v>
      </c>
      <c r="AD52" s="74">
        <f t="shared" si="27"/>
        <v>0.08220614344604527</v>
      </c>
      <c r="AE52" s="74">
        <f t="shared" si="27"/>
        <v>0.1379069204090564</v>
      </c>
      <c r="AF52" s="74">
        <f t="shared" si="27"/>
        <v>0.16212239295286857</v>
      </c>
      <c r="AG52" s="74">
        <f t="shared" si="27"/>
        <v>0.15993820985064233</v>
      </c>
      <c r="AH52" s="74">
        <f t="shared" si="27"/>
        <v>0.13233684780225707</v>
      </c>
      <c r="AI52" s="74">
        <f t="shared" si="27"/>
        <v>0.12934707420863734</v>
      </c>
      <c r="AJ52" s="74">
        <f t="shared" si="27"/>
        <v>0.1920236417866208</v>
      </c>
      <c r="AK52" s="74">
        <f t="shared" si="27"/>
        <v>0.2361361534676354</v>
      </c>
      <c r="AL52" s="74">
        <f t="shared" si="27"/>
        <v>0.2062348568415071</v>
      </c>
      <c r="AM52" s="74">
        <f t="shared" si="27"/>
        <v>0.29815552381651766</v>
      </c>
      <c r="AN52" s="74">
        <f t="shared" si="27"/>
        <v>0.3145035319656946</v>
      </c>
      <c r="AO52" s="74">
        <f t="shared" si="27"/>
        <v>0.314764938710159</v>
      </c>
      <c r="AP52" s="74">
        <f t="shared" si="27"/>
        <v>0.36703558686627025</v>
      </c>
      <c r="AQ52" s="74">
        <f t="shared" si="21"/>
        <v>0.30064833388192125</v>
      </c>
      <c r="AR52" s="74">
        <f t="shared" si="21"/>
        <v>0.41062896264107196</v>
      </c>
      <c r="AS52" s="74">
        <f t="shared" si="24"/>
        <v>0.34197955919478695</v>
      </c>
      <c r="AT52" s="74">
        <f t="shared" si="24"/>
        <v>0.2687238887784207</v>
      </c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s="85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6" t="s">
        <v>59</v>
      </c>
      <c r="Z53" s="88"/>
      <c r="AA53" s="74">
        <f t="shared" si="22"/>
        <v>-0.002167944433708824</v>
      </c>
      <c r="AB53" s="74">
        <f aca="true" t="shared" si="28" ref="AB53:AP53">AB40/$Z40-1</f>
        <v>0.02275168509274139</v>
      </c>
      <c r="AC53" s="74">
        <f t="shared" si="28"/>
        <v>0.01722825566604058</v>
      </c>
      <c r="AD53" s="74">
        <f t="shared" si="28"/>
        <v>0.005169595788333314</v>
      </c>
      <c r="AE53" s="74">
        <f t="shared" si="28"/>
        <v>0.025626498527129504</v>
      </c>
      <c r="AF53" s="74">
        <f t="shared" si="28"/>
        <v>0.028972016271912038</v>
      </c>
      <c r="AG53" s="74">
        <f t="shared" si="28"/>
        <v>0.025146508061294925</v>
      </c>
      <c r="AH53" s="74">
        <f t="shared" si="28"/>
        <v>-0.0025981973535469383</v>
      </c>
      <c r="AI53" s="74">
        <f t="shared" si="28"/>
        <v>-0.099864810798721</v>
      </c>
      <c r="AJ53" s="74">
        <f t="shared" si="28"/>
        <v>-0.10001117459774478</v>
      </c>
      <c r="AK53" s="74">
        <f t="shared" si="28"/>
        <v>-0.08965313075910009</v>
      </c>
      <c r="AL53" s="74">
        <f t="shared" si="28"/>
        <v>-0.12364924310640069</v>
      </c>
      <c r="AM53" s="74">
        <f t="shared" si="28"/>
        <v>-0.15795826199341678</v>
      </c>
      <c r="AN53" s="74">
        <f t="shared" si="28"/>
        <v>-0.16379790699779895</v>
      </c>
      <c r="AO53" s="74">
        <f t="shared" si="28"/>
        <v>-0.15837081034024314</v>
      </c>
      <c r="AP53" s="74">
        <f t="shared" si="28"/>
        <v>-0.1374705216384895</v>
      </c>
      <c r="AQ53" s="74">
        <f t="shared" si="21"/>
        <v>-0.13743064943238814</v>
      </c>
      <c r="AR53" s="74">
        <f t="shared" si="21"/>
        <v>-0.13954610694120873</v>
      </c>
      <c r="AS53" s="74">
        <f t="shared" si="24"/>
        <v>-0.19323221383417377</v>
      </c>
      <c r="AT53" s="74">
        <f t="shared" si="24"/>
        <v>-0.30412871995908575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s="85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6" t="s">
        <v>60</v>
      </c>
      <c r="Z54" s="88"/>
      <c r="AA54" s="74">
        <f>AA41/$Z41-1</f>
        <v>-0.02777424115730953</v>
      </c>
      <c r="AB54" s="74">
        <f aca="true" t="shared" si="29" ref="AB54:AP54">AB41/$Z41-1</f>
        <v>-0.013265924107318305</v>
      </c>
      <c r="AC54" s="74">
        <f t="shared" si="29"/>
        <v>0.04867880318732909</v>
      </c>
      <c r="AD54" s="74">
        <f t="shared" si="29"/>
        <v>0.027135975964730275</v>
      </c>
      <c r="AE54" s="74">
        <f t="shared" si="29"/>
        <v>0.16617071934112304</v>
      </c>
      <c r="AF54" s="74">
        <f t="shared" si="29"/>
        <v>0.19087240422727336</v>
      </c>
      <c r="AG54" s="74">
        <f t="shared" si="29"/>
        <v>0.2218192808524122</v>
      </c>
      <c r="AH54" s="74">
        <f t="shared" si="29"/>
        <v>0.28080673302913106</v>
      </c>
      <c r="AI54" s="74">
        <f t="shared" si="29"/>
        <v>0.2969359785966661</v>
      </c>
      <c r="AJ54" s="74">
        <f t="shared" si="29"/>
        <v>0.299932538687691</v>
      </c>
      <c r="AK54" s="74">
        <f t="shared" si="29"/>
        <v>0.34877728196702984</v>
      </c>
      <c r="AL54" s="74">
        <f t="shared" si="29"/>
        <v>0.3399145080813504</v>
      </c>
      <c r="AM54" s="74">
        <f t="shared" si="29"/>
        <v>0.3502013616292252</v>
      </c>
      <c r="AN54" s="74">
        <f t="shared" si="29"/>
        <v>0.3825166970403284</v>
      </c>
      <c r="AO54" s="74">
        <f t="shared" si="29"/>
        <v>0.347589327195742</v>
      </c>
      <c r="AP54" s="74">
        <f t="shared" si="29"/>
        <v>0.3042279587114902</v>
      </c>
      <c r="AQ54" s="74">
        <f t="shared" si="21"/>
        <v>0.22501860014445008</v>
      </c>
      <c r="AR54" s="74">
        <f t="shared" si="21"/>
        <v>0.2519705214686174</v>
      </c>
      <c r="AS54" s="74">
        <f t="shared" si="24"/>
        <v>0.14255730450094917</v>
      </c>
      <c r="AT54" s="74">
        <f t="shared" si="24"/>
        <v>0.14136207893218455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s="85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7" t="s">
        <v>91</v>
      </c>
      <c r="Z55" s="89"/>
      <c r="AA55" s="75">
        <f t="shared" si="22"/>
        <v>0</v>
      </c>
      <c r="AB55" s="75">
        <f aca="true" t="shared" si="30" ref="AB55:AP55">AB42/$Z42-1</f>
        <v>0.4654616072000941</v>
      </c>
      <c r="AC55" s="75">
        <f t="shared" si="30"/>
        <v>0.5550167718543144</v>
      </c>
      <c r="AD55" s="75">
        <f t="shared" si="30"/>
        <v>0.4530239248091652</v>
      </c>
      <c r="AE55" s="75">
        <f t="shared" si="30"/>
        <v>0.3966343003566757</v>
      </c>
      <c r="AF55" s="75">
        <f t="shared" si="30"/>
        <v>0.39044476737753886</v>
      </c>
      <c r="AG55" s="75">
        <f t="shared" si="30"/>
        <v>0.3479997509468118</v>
      </c>
      <c r="AH55" s="75">
        <f t="shared" si="30"/>
        <v>0.3099279895732321</v>
      </c>
      <c r="AI55" s="75">
        <f t="shared" si="30"/>
        <v>0.16672550982568302</v>
      </c>
      <c r="AJ55" s="75">
        <f t="shared" si="30"/>
        <v>0.039181705987521465</v>
      </c>
      <c r="AK55" s="75">
        <f t="shared" si="30"/>
        <v>-0.016264114982435296</v>
      </c>
      <c r="AL55" s="75">
        <f t="shared" si="30"/>
        <v>-0.11434533893878318</v>
      </c>
      <c r="AM55" s="75">
        <f t="shared" si="30"/>
        <v>-0.15527959200509267</v>
      </c>
      <c r="AN55" s="75">
        <f t="shared" si="30"/>
        <v>-0.05911468964568822</v>
      </c>
      <c r="AO55" s="75">
        <f t="shared" si="30"/>
        <v>-0.04447502156425176</v>
      </c>
      <c r="AP55" s="75">
        <f t="shared" si="30"/>
        <v>0.026648954433002192</v>
      </c>
      <c r="AQ55" s="75">
        <f t="shared" si="21"/>
        <v>-0.020043105526951654</v>
      </c>
      <c r="AR55" s="75">
        <f>AR42/$Z42-1</f>
        <v>0.024628986394032326</v>
      </c>
      <c r="AS55" s="75">
        <f t="shared" si="24"/>
        <v>0.0333643606416274</v>
      </c>
      <c r="AT55" s="75">
        <f t="shared" si="24"/>
        <v>-0.04020894295148025</v>
      </c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</row>
    <row r="56" spans="1:59" s="85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8" t="s">
        <v>57</v>
      </c>
      <c r="Z56" s="90"/>
      <c r="AA56" s="76">
        <f aca="true" t="shared" si="31" ref="AA56:AP56">AA43/$Z43-1</f>
        <v>-0.0006097824623252368</v>
      </c>
      <c r="AB56" s="76">
        <f t="shared" si="31"/>
        <v>0.0075917640165623634</v>
      </c>
      <c r="AC56" s="76">
        <f t="shared" si="31"/>
        <v>0.014690590751266885</v>
      </c>
      <c r="AD56" s="76">
        <f t="shared" si="31"/>
        <v>0.008249643314033106</v>
      </c>
      <c r="AE56" s="76">
        <f t="shared" si="31"/>
        <v>0.0605328486044725</v>
      </c>
      <c r="AF56" s="76">
        <f t="shared" si="31"/>
        <v>0.07196998422304013</v>
      </c>
      <c r="AG56" s="76">
        <f t="shared" si="31"/>
        <v>0.08273750643450106</v>
      </c>
      <c r="AH56" s="76">
        <f t="shared" si="31"/>
        <v>0.07911610024662541</v>
      </c>
      <c r="AI56" s="76">
        <f t="shared" si="31"/>
        <v>0.04764453276869873</v>
      </c>
      <c r="AJ56" s="76">
        <f t="shared" si="31"/>
        <v>0.07815946973950649</v>
      </c>
      <c r="AK56" s="76">
        <f t="shared" si="31"/>
        <v>0.0962786216455227</v>
      </c>
      <c r="AL56" s="76">
        <f t="shared" si="31"/>
        <v>0.0822870866687484</v>
      </c>
      <c r="AM56" s="76">
        <f t="shared" si="31"/>
        <v>0.11528048839539307</v>
      </c>
      <c r="AN56" s="76">
        <f t="shared" si="31"/>
        <v>0.12015465763978317</v>
      </c>
      <c r="AO56" s="76">
        <f t="shared" si="31"/>
        <v>0.12005970498249452</v>
      </c>
      <c r="AP56" s="76">
        <f t="shared" si="31"/>
        <v>0.12396930288977548</v>
      </c>
      <c r="AQ56" s="76">
        <f>AQ43/$Z43-1</f>
        <v>0.10713476472249583</v>
      </c>
      <c r="AR56" s="76">
        <f>AR43/$Z43-1</f>
        <v>0.1367373437478563</v>
      </c>
      <c r="AS56" s="76">
        <f t="shared" si="24"/>
        <v>0.06166517694869844</v>
      </c>
      <c r="AT56" s="419">
        <f t="shared" si="24"/>
        <v>0.00032944137270529694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</row>
    <row r="58" ht="14.25">
      <c r="Y58" s="3" t="s">
        <v>61</v>
      </c>
    </row>
    <row r="59" spans="25:59" ht="27.75">
      <c r="Y59" s="391" t="s">
        <v>44</v>
      </c>
      <c r="Z59" s="392" t="s">
        <v>124</v>
      </c>
      <c r="AA59" s="377">
        <v>1990</v>
      </c>
      <c r="AB59" s="377">
        <f aca="true" t="shared" si="32" ref="AB59:BE59">AA59+1</f>
        <v>1991</v>
      </c>
      <c r="AC59" s="377">
        <f t="shared" si="32"/>
        <v>1992</v>
      </c>
      <c r="AD59" s="377">
        <f t="shared" si="32"/>
        <v>1993</v>
      </c>
      <c r="AE59" s="377">
        <f t="shared" si="32"/>
        <v>1994</v>
      </c>
      <c r="AF59" s="377">
        <f t="shared" si="32"/>
        <v>1995</v>
      </c>
      <c r="AG59" s="377">
        <f t="shared" si="32"/>
        <v>1996</v>
      </c>
      <c r="AH59" s="377">
        <f t="shared" si="32"/>
        <v>1997</v>
      </c>
      <c r="AI59" s="377">
        <f t="shared" si="32"/>
        <v>1998</v>
      </c>
      <c r="AJ59" s="377">
        <f t="shared" si="32"/>
        <v>1999</v>
      </c>
      <c r="AK59" s="377">
        <f t="shared" si="32"/>
        <v>2000</v>
      </c>
      <c r="AL59" s="377">
        <f t="shared" si="32"/>
        <v>2001</v>
      </c>
      <c r="AM59" s="377">
        <f t="shared" si="32"/>
        <v>2002</v>
      </c>
      <c r="AN59" s="377">
        <f t="shared" si="32"/>
        <v>2003</v>
      </c>
      <c r="AO59" s="377">
        <f t="shared" si="32"/>
        <v>2004</v>
      </c>
      <c r="AP59" s="377">
        <f t="shared" si="32"/>
        <v>2005</v>
      </c>
      <c r="AQ59" s="377">
        <f t="shared" si="32"/>
        <v>2006</v>
      </c>
      <c r="AR59" s="377">
        <f t="shared" si="32"/>
        <v>2007</v>
      </c>
      <c r="AS59" s="378">
        <v>2008</v>
      </c>
      <c r="AT59" s="378" t="s">
        <v>212</v>
      </c>
      <c r="AU59" s="377" t="e">
        <f t="shared" si="32"/>
        <v>#VALUE!</v>
      </c>
      <c r="AV59" s="377" t="e">
        <f t="shared" si="32"/>
        <v>#VALUE!</v>
      </c>
      <c r="AW59" s="377" t="e">
        <f t="shared" si="32"/>
        <v>#VALUE!</v>
      </c>
      <c r="AX59" s="377" t="e">
        <f t="shared" si="32"/>
        <v>#VALUE!</v>
      </c>
      <c r="AY59" s="377" t="e">
        <f t="shared" si="32"/>
        <v>#VALUE!</v>
      </c>
      <c r="AZ59" s="377" t="e">
        <f t="shared" si="32"/>
        <v>#VALUE!</v>
      </c>
      <c r="BA59" s="377" t="e">
        <f t="shared" si="32"/>
        <v>#VALUE!</v>
      </c>
      <c r="BB59" s="377" t="e">
        <f t="shared" si="32"/>
        <v>#VALUE!</v>
      </c>
      <c r="BC59" s="377" t="e">
        <f t="shared" si="32"/>
        <v>#VALUE!</v>
      </c>
      <c r="BD59" s="377" t="e">
        <f t="shared" si="32"/>
        <v>#VALUE!</v>
      </c>
      <c r="BE59" s="377" t="e">
        <f t="shared" si="32"/>
        <v>#VALUE!</v>
      </c>
      <c r="BF59" s="393" t="s">
        <v>45</v>
      </c>
      <c r="BG59" s="68" t="s">
        <v>46</v>
      </c>
    </row>
    <row r="60" spans="1:59" s="85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6" t="s">
        <v>47</v>
      </c>
      <c r="Z60" s="88"/>
      <c r="AA60" s="88"/>
      <c r="AB60" s="74">
        <f aca="true" t="shared" si="33" ref="AB60:AT60">AB35/AA35-1</f>
        <v>0.013900688482058499</v>
      </c>
      <c r="AC60" s="74">
        <f t="shared" si="33"/>
        <v>0.00294317833732638</v>
      </c>
      <c r="AD60" s="74">
        <f t="shared" si="33"/>
        <v>-0.026132999831045445</v>
      </c>
      <c r="AE60" s="74">
        <f t="shared" si="33"/>
        <v>0.10120276659762628</v>
      </c>
      <c r="AF60" s="74">
        <f t="shared" si="33"/>
        <v>-0.013293432580481324</v>
      </c>
      <c r="AG60" s="74">
        <f t="shared" si="33"/>
        <v>-0.020793429537654395</v>
      </c>
      <c r="AH60" s="74">
        <f t="shared" si="33"/>
        <v>0.011137640326239984</v>
      </c>
      <c r="AI60" s="74">
        <f t="shared" si="33"/>
        <v>0.012121286290160516</v>
      </c>
      <c r="AJ60" s="74">
        <f t="shared" si="33"/>
        <v>-0.014383260120241492</v>
      </c>
      <c r="AK60" s="74">
        <f t="shared" si="33"/>
        <v>-0.018413850476918348</v>
      </c>
      <c r="AL60" s="74">
        <f t="shared" si="33"/>
        <v>-0.025844999676968294</v>
      </c>
      <c r="AM60" s="74">
        <f t="shared" si="33"/>
        <v>0.1113346577998291</v>
      </c>
      <c r="AN60" s="74">
        <f t="shared" si="33"/>
        <v>-0.03680605037615514</v>
      </c>
      <c r="AO60" s="74">
        <f t="shared" si="33"/>
        <v>0.0013007167983585255</v>
      </c>
      <c r="AP60" s="74">
        <f t="shared" si="33"/>
        <v>0.0735422540713464</v>
      </c>
      <c r="AQ60" s="74">
        <f t="shared" si="33"/>
        <v>-0.029804945590712895</v>
      </c>
      <c r="AR60" s="74">
        <f t="shared" si="33"/>
        <v>0.077501125921134</v>
      </c>
      <c r="AS60" s="74">
        <f t="shared" si="33"/>
        <v>-0.05569368313235845</v>
      </c>
      <c r="AT60" s="74">
        <f t="shared" si="33"/>
        <v>0.006788862094321058</v>
      </c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s="85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6" t="s">
        <v>48</v>
      </c>
      <c r="Z61" s="88"/>
      <c r="AA61" s="88"/>
      <c r="AB61" s="74">
        <f aca="true" t="shared" si="34" ref="AB61:AT61">AB36/AA36-1</f>
        <v>-0.012647152287882824</v>
      </c>
      <c r="AC61" s="74">
        <f t="shared" si="34"/>
        <v>-0.0203439565535094</v>
      </c>
      <c r="AD61" s="74">
        <f t="shared" si="34"/>
        <v>-0.02373828011674839</v>
      </c>
      <c r="AE61" s="74">
        <f t="shared" si="34"/>
        <v>0.03869270883888132</v>
      </c>
      <c r="AF61" s="74">
        <f t="shared" si="34"/>
        <v>-0.0031153047340980455</v>
      </c>
      <c r="AG61" s="74">
        <f t="shared" si="34"/>
        <v>0.018454383269340013</v>
      </c>
      <c r="AH61" s="74">
        <f t="shared" si="34"/>
        <v>0.0005902215377762143</v>
      </c>
      <c r="AI61" s="74">
        <f t="shared" si="34"/>
        <v>-0.07405223419401874</v>
      </c>
      <c r="AJ61" s="74">
        <f t="shared" si="34"/>
        <v>0.026047835856184864</v>
      </c>
      <c r="AK61" s="74">
        <f t="shared" si="34"/>
        <v>0.023536421781619188</v>
      </c>
      <c r="AL61" s="74">
        <f t="shared" si="34"/>
        <v>-0.03759104478367403</v>
      </c>
      <c r="AM61" s="74">
        <f t="shared" si="34"/>
        <v>0.025646112459348558</v>
      </c>
      <c r="AN61" s="74">
        <f t="shared" si="34"/>
        <v>0.008372203687593283</v>
      </c>
      <c r="AO61" s="74">
        <f t="shared" si="34"/>
        <v>0.0006255378480464202</v>
      </c>
      <c r="AP61" s="74">
        <f t="shared" si="34"/>
        <v>-0.013000830119170637</v>
      </c>
      <c r="AQ61" s="74">
        <f t="shared" si="34"/>
        <v>-0.004971218992328774</v>
      </c>
      <c r="AR61" s="74">
        <f t="shared" si="34"/>
        <v>0.02292446251186453</v>
      </c>
      <c r="AS61" s="74">
        <f t="shared" si="34"/>
        <v>-0.10359078447443504</v>
      </c>
      <c r="AT61" s="74">
        <f t="shared" si="34"/>
        <v>-0.07899236170351376</v>
      </c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s="85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6" t="s">
        <v>49</v>
      </c>
      <c r="Z62" s="88"/>
      <c r="AA62" s="88"/>
      <c r="AB62" s="74">
        <f aca="true" t="shared" si="35" ref="AB62:AT62">AB37/AA37-1</f>
        <v>0.052799658810479766</v>
      </c>
      <c r="AC62" s="74">
        <f t="shared" si="35"/>
        <v>0.020091634950614834</v>
      </c>
      <c r="AD62" s="74">
        <f t="shared" si="35"/>
        <v>0.019342803976207357</v>
      </c>
      <c r="AE62" s="74">
        <f t="shared" si="35"/>
        <v>0.05224632701521004</v>
      </c>
      <c r="AF62" s="74">
        <f t="shared" si="35"/>
        <v>0.028656674062208953</v>
      </c>
      <c r="AG62" s="74">
        <f t="shared" si="35"/>
        <v>0.0211716007060756</v>
      </c>
      <c r="AH62" s="74">
        <f t="shared" si="35"/>
        <v>0.0066948306234437815</v>
      </c>
      <c r="AI62" s="74">
        <f t="shared" si="35"/>
        <v>-0.003966361348657799</v>
      </c>
      <c r="AJ62" s="74">
        <f t="shared" si="35"/>
        <v>0.009261542524809707</v>
      </c>
      <c r="AK62" s="74">
        <f t="shared" si="35"/>
        <v>-0.0032516906078320362</v>
      </c>
      <c r="AL62" s="74">
        <f t="shared" si="35"/>
        <v>0.007700284051878503</v>
      </c>
      <c r="AM62" s="74">
        <f t="shared" si="35"/>
        <v>-0.019086634094162447</v>
      </c>
      <c r="AN62" s="74">
        <f t="shared" si="35"/>
        <v>-0.008070992159156742</v>
      </c>
      <c r="AO62" s="74">
        <f t="shared" si="35"/>
        <v>-0.002556339454946488</v>
      </c>
      <c r="AP62" s="74">
        <f t="shared" si="35"/>
        <v>-0.020398071462429335</v>
      </c>
      <c r="AQ62" s="74">
        <f t="shared" si="35"/>
        <v>-0.014417057671084588</v>
      </c>
      <c r="AR62" s="74">
        <f t="shared" si="35"/>
        <v>-0.020551188147122423</v>
      </c>
      <c r="AS62" s="74">
        <f t="shared" si="35"/>
        <v>-0.04200798681670348</v>
      </c>
      <c r="AT62" s="74">
        <f t="shared" si="35"/>
        <v>-0.02501954317678845</v>
      </c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s="85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6" t="s">
        <v>90</v>
      </c>
      <c r="Z63" s="88"/>
      <c r="AA63" s="88"/>
      <c r="AB63" s="74">
        <f aca="true" t="shared" si="36" ref="AB63:AT63">AB38/AA38-1</f>
        <v>-0.0046206444936258695</v>
      </c>
      <c r="AC63" s="74">
        <f t="shared" si="36"/>
        <v>0.029983345378065573</v>
      </c>
      <c r="AD63" s="74">
        <f t="shared" si="36"/>
        <v>0.00428865702597836</v>
      </c>
      <c r="AE63" s="74">
        <f t="shared" si="36"/>
        <v>0.06763571968606019</v>
      </c>
      <c r="AF63" s="74">
        <f t="shared" si="36"/>
        <v>0.024977671589561545</v>
      </c>
      <c r="AG63" s="74">
        <f t="shared" si="36"/>
        <v>-0.0027050656025514597</v>
      </c>
      <c r="AH63" s="74">
        <f t="shared" si="36"/>
        <v>-0.016653172639211622</v>
      </c>
      <c r="AI63" s="74">
        <f t="shared" si="36"/>
        <v>0.03209026072201748</v>
      </c>
      <c r="AJ63" s="74">
        <f t="shared" si="36"/>
        <v>0.07414101725280808</v>
      </c>
      <c r="AK63" s="74">
        <f t="shared" si="36"/>
        <v>0.023880042241206656</v>
      </c>
      <c r="AL63" s="74">
        <f t="shared" si="36"/>
        <v>0.03626815462650912</v>
      </c>
      <c r="AM63" s="74">
        <f t="shared" si="36"/>
        <v>0.06479198854319246</v>
      </c>
      <c r="AN63" s="74">
        <f t="shared" si="36"/>
        <v>0.018451166868409752</v>
      </c>
      <c r="AO63" s="74">
        <f t="shared" si="36"/>
        <v>0.0025486898111810596</v>
      </c>
      <c r="AP63" s="74">
        <f t="shared" si="36"/>
        <v>0.014640141370985793</v>
      </c>
      <c r="AQ63" s="74">
        <f t="shared" si="36"/>
        <v>-0.002933973212349006</v>
      </c>
      <c r="AR63" s="74">
        <f t="shared" si="36"/>
        <v>0.03439679030292253</v>
      </c>
      <c r="AS63" s="74">
        <f t="shared" si="36"/>
        <v>-0.03277861507113233</v>
      </c>
      <c r="AT63" s="74">
        <f t="shared" si="36"/>
        <v>-0.06574045060831235</v>
      </c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s="85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6" t="s">
        <v>58</v>
      </c>
      <c r="Z64" s="88"/>
      <c r="AA64" s="88"/>
      <c r="AB64" s="74">
        <f aca="true" t="shared" si="37" ref="AB64:AT64">AB39/AA39-1</f>
        <v>0.01507340214518793</v>
      </c>
      <c r="AC64" s="74">
        <f t="shared" si="37"/>
        <v>0.054398745429676376</v>
      </c>
      <c r="AD64" s="74">
        <f t="shared" si="37"/>
        <v>0.0110742885404147</v>
      </c>
      <c r="AE64" s="74">
        <f t="shared" si="37"/>
        <v>0.05146965511177415</v>
      </c>
      <c r="AF64" s="74">
        <f t="shared" si="37"/>
        <v>0.02128071471356119</v>
      </c>
      <c r="AG64" s="74">
        <f t="shared" si="37"/>
        <v>-0.00187947768279062</v>
      </c>
      <c r="AH64" s="74">
        <f t="shared" si="37"/>
        <v>-0.023795545154029596</v>
      </c>
      <c r="AI64" s="74">
        <f t="shared" si="37"/>
        <v>-0.0026403570628499295</v>
      </c>
      <c r="AJ64" s="74">
        <f t="shared" si="37"/>
        <v>0.05549805636314464</v>
      </c>
      <c r="AK64" s="74">
        <f t="shared" si="37"/>
        <v>0.0370064066975202</v>
      </c>
      <c r="AL64" s="74">
        <f t="shared" si="37"/>
        <v>-0.02418932294978071</v>
      </c>
      <c r="AM64" s="74">
        <f t="shared" si="37"/>
        <v>0.07620461840715032</v>
      </c>
      <c r="AN64" s="74">
        <f t="shared" si="37"/>
        <v>0.012593258549726372</v>
      </c>
      <c r="AO64" s="74">
        <f t="shared" si="37"/>
        <v>0.0001988634781935339</v>
      </c>
      <c r="AP64" s="74">
        <f t="shared" si="37"/>
        <v>0.039756648977414155</v>
      </c>
      <c r="AQ64" s="74">
        <f t="shared" si="37"/>
        <v>-0.04856292961365538</v>
      </c>
      <c r="AR64" s="74">
        <f t="shared" si="37"/>
        <v>0.08455831287685744</v>
      </c>
      <c r="AS64" s="74">
        <f t="shared" si="37"/>
        <v>-0.048665811680029036</v>
      </c>
      <c r="AT64" s="74">
        <f t="shared" si="37"/>
        <v>-0.054587769176097645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59" s="85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6" t="s">
        <v>59</v>
      </c>
      <c r="Z65" s="88"/>
      <c r="AA65" s="88"/>
      <c r="AB65" s="74">
        <f aca="true" t="shared" si="38" ref="AB65:AT65">AB40/AA40-1</f>
        <v>0.024973771274874323</v>
      </c>
      <c r="AC65" s="74">
        <f t="shared" si="38"/>
        <v>-0.005400557639951287</v>
      </c>
      <c r="AD65" s="74">
        <f t="shared" si="38"/>
        <v>-0.011854428748453993</v>
      </c>
      <c r="AE65" s="74">
        <f t="shared" si="38"/>
        <v>0.02035169271385695</v>
      </c>
      <c r="AF65" s="74">
        <f t="shared" si="38"/>
        <v>0.00326192600287456</v>
      </c>
      <c r="AG65" s="74">
        <f t="shared" si="38"/>
        <v>-0.0037177961597804066</v>
      </c>
      <c r="AH65" s="74">
        <f t="shared" si="38"/>
        <v>-0.027064136878650946</v>
      </c>
      <c r="AI65" s="74">
        <f t="shared" si="38"/>
        <v>-0.09751998962413333</v>
      </c>
      <c r="AJ65" s="74">
        <f t="shared" si="38"/>
        <v>-0.00016260201887408066</v>
      </c>
      <c r="AK65" s="74">
        <f t="shared" si="38"/>
        <v>0.011509080497766222</v>
      </c>
      <c r="AL65" s="74">
        <f t="shared" si="38"/>
        <v>-0.03734413056821795</v>
      </c>
      <c r="AM65" s="74">
        <f t="shared" si="38"/>
        <v>-0.039149870776207574</v>
      </c>
      <c r="AN65" s="74">
        <f t="shared" si="38"/>
        <v>-0.006935101599840787</v>
      </c>
      <c r="AO65" s="74">
        <f t="shared" si="38"/>
        <v>0.006490173491519258</v>
      </c>
      <c r="AP65" s="74">
        <f t="shared" si="38"/>
        <v>0.024833131928567065</v>
      </c>
      <c r="AQ65" s="74">
        <f t="shared" si="38"/>
        <v>4.622706481538508E-05</v>
      </c>
      <c r="AR65" s="74">
        <f t="shared" si="38"/>
        <v>-0.0024525071606457116</v>
      </c>
      <c r="AS65" s="74">
        <f t="shared" si="38"/>
        <v>-0.06239277586637271</v>
      </c>
      <c r="AT65" s="74">
        <f t="shared" si="38"/>
        <v>-0.13745777660750313</v>
      </c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59" s="85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6" t="s">
        <v>60</v>
      </c>
      <c r="Z66" s="88"/>
      <c r="AA66" s="88"/>
      <c r="AB66" s="74">
        <f aca="true" t="shared" si="39" ref="AB66:AT66">AB41/AA41-1</f>
        <v>0.014922786110153519</v>
      </c>
      <c r="AC66" s="74">
        <f t="shared" si="39"/>
        <v>0.06277752923309876</v>
      </c>
      <c r="AD66" s="74">
        <f t="shared" si="39"/>
        <v>-0.020542826990611496</v>
      </c>
      <c r="AE66" s="74">
        <f t="shared" si="39"/>
        <v>0.13536157493247702</v>
      </c>
      <c r="AF66" s="74">
        <f t="shared" si="39"/>
        <v>0.021181877126966953</v>
      </c>
      <c r="AG66" s="74">
        <f t="shared" si="39"/>
        <v>0.025986727474149207</v>
      </c>
      <c r="AH66" s="74">
        <f t="shared" si="39"/>
        <v>0.048278377253603066</v>
      </c>
      <c r="AI66" s="74">
        <f t="shared" si="39"/>
        <v>0.012593036210380548</v>
      </c>
      <c r="AJ66" s="74">
        <f t="shared" si="39"/>
        <v>0.002310491913615653</v>
      </c>
      <c r="AK66" s="74">
        <f t="shared" si="39"/>
        <v>0.03757482932818079</v>
      </c>
      <c r="AL66" s="74">
        <f t="shared" si="39"/>
        <v>-0.006570969131948989</v>
      </c>
      <c r="AM66" s="74">
        <f t="shared" si="39"/>
        <v>0.007677246186851727</v>
      </c>
      <c r="AN66" s="74">
        <f t="shared" si="39"/>
        <v>0.023933715614173234</v>
      </c>
      <c r="AO66" s="74">
        <f t="shared" si="39"/>
        <v>-0.025263615202158918</v>
      </c>
      <c r="AP66" s="74">
        <f t="shared" si="39"/>
        <v>-0.03217699013280573</v>
      </c>
      <c r="AQ66" s="74">
        <f t="shared" si="39"/>
        <v>-0.06073275613972795</v>
      </c>
      <c r="AR66" s="74">
        <f t="shared" si="39"/>
        <v>0.022001234365738753</v>
      </c>
      <c r="AS66" s="74">
        <f t="shared" si="39"/>
        <v>-0.08739280605370936</v>
      </c>
      <c r="AT66" s="74">
        <f t="shared" si="39"/>
        <v>-0.0010460968251273517</v>
      </c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59" s="85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7" t="s">
        <v>91</v>
      </c>
      <c r="Z67" s="89"/>
      <c r="AA67" s="89"/>
      <c r="AB67" s="75">
        <f aca="true" t="shared" si="40" ref="AB67:AQ67">AB42/AA42-1</f>
        <v>0.4654616072000939</v>
      </c>
      <c r="AC67" s="75">
        <f t="shared" si="40"/>
        <v>0.06111054988695619</v>
      </c>
      <c r="AD67" s="75">
        <f t="shared" si="40"/>
        <v>-0.06558954790148375</v>
      </c>
      <c r="AE67" s="75">
        <f t="shared" si="40"/>
        <v>-0.038808462468982174</v>
      </c>
      <c r="AF67" s="75">
        <f t="shared" si="40"/>
        <v>-0.004431749225660697</v>
      </c>
      <c r="AG67" s="75">
        <f t="shared" si="40"/>
        <v>-0.03052621537120148</v>
      </c>
      <c r="AH67" s="75">
        <f t="shared" si="40"/>
        <v>-0.0282431516377053</v>
      </c>
      <c r="AI67" s="75">
        <f t="shared" si="40"/>
        <v>-0.10932087938223511</v>
      </c>
      <c r="AJ67" s="75">
        <f t="shared" si="40"/>
        <v>-0.10931774677423278</v>
      </c>
      <c r="AK67" s="75">
        <f t="shared" si="40"/>
        <v>-0.05335527045028876</v>
      </c>
      <c r="AL67" s="75">
        <f t="shared" si="40"/>
        <v>-0.09970280178871038</v>
      </c>
      <c r="AM67" s="75">
        <f t="shared" si="40"/>
        <v>-0.046219203563227396</v>
      </c>
      <c r="AN67" s="75">
        <f t="shared" si="40"/>
        <v>0.11384228609756075</v>
      </c>
      <c r="AO67" s="75">
        <f t="shared" si="40"/>
        <v>0.015559460776280565</v>
      </c>
      <c r="AP67" s="75">
        <f t="shared" si="40"/>
        <v>0.0744344497552416</v>
      </c>
      <c r="AQ67" s="75">
        <f t="shared" si="40"/>
        <v>-0.04548006381182257</v>
      </c>
      <c r="AR67" s="75">
        <f aca="true" t="shared" si="41" ref="AR67:AT68">AR42/AQ42-1</f>
        <v>0.045585772367064514</v>
      </c>
      <c r="AS67" s="75">
        <f t="shared" si="41"/>
        <v>0.008525402232019141</v>
      </c>
      <c r="AT67" s="75">
        <f t="shared" si="41"/>
        <v>-0.07119783340256214</v>
      </c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</row>
    <row r="68" spans="1:59" s="85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8" t="s">
        <v>57</v>
      </c>
      <c r="Z68" s="90"/>
      <c r="AA68" s="90"/>
      <c r="AB68" s="76">
        <f aca="true" t="shared" si="42" ref="AB68:AN68">AB43/AA43-1</f>
        <v>0.008206550689574321</v>
      </c>
      <c r="AC68" s="76">
        <f t="shared" si="42"/>
        <v>0.007045340174681947</v>
      </c>
      <c r="AD68" s="76">
        <f t="shared" si="42"/>
        <v>-0.006347696032605321</v>
      </c>
      <c r="AE68" s="76">
        <f t="shared" si="42"/>
        <v>0.05185541659959214</v>
      </c>
      <c r="AF68" s="76">
        <f t="shared" si="42"/>
        <v>0.010784329437431017</v>
      </c>
      <c r="AG68" s="76">
        <f t="shared" si="42"/>
        <v>0.010044611668175607</v>
      </c>
      <c r="AH68" s="76">
        <f t="shared" si="42"/>
        <v>-0.0033446760330683167</v>
      </c>
      <c r="AI68" s="76">
        <f t="shared" si="42"/>
        <v>-0.029164208995430596</v>
      </c>
      <c r="AJ68" s="76">
        <f t="shared" si="42"/>
        <v>0.029127185811931078</v>
      </c>
      <c r="AK68" s="76">
        <f t="shared" si="42"/>
        <v>0.016805632575294105</v>
      </c>
      <c r="AL68" s="76">
        <f t="shared" si="42"/>
        <v>-0.012762754559395573</v>
      </c>
      <c r="AM68" s="76">
        <f t="shared" si="42"/>
        <v>0.030484889021634265</v>
      </c>
      <c r="AN68" s="76">
        <f t="shared" si="42"/>
        <v>0.004370352835099567</v>
      </c>
      <c r="AO68" s="76">
        <f>AO43/AN43-1</f>
        <v>-8.476745299501598E-05</v>
      </c>
      <c r="AP68" s="76">
        <f>AP43/AO43-1</f>
        <v>0.003490526344166689</v>
      </c>
      <c r="AQ68" s="76">
        <f>AQ43/AP43-1</f>
        <v>-0.014977756175366341</v>
      </c>
      <c r="AR68" s="76">
        <f t="shared" si="41"/>
        <v>0.02673800874889909</v>
      </c>
      <c r="AS68" s="76">
        <f t="shared" si="41"/>
        <v>-0.06604178811583916</v>
      </c>
      <c r="AT68" s="76">
        <f t="shared" si="41"/>
        <v>-0.05777314440347048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</row>
    <row r="77" spans="25:57" ht="14.25">
      <c r="Y77" s="1" t="s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</row>
    <row r="78" spans="25:59" ht="27">
      <c r="Y78" s="391" t="s">
        <v>44</v>
      </c>
      <c r="Z78" s="392" t="s">
        <v>213</v>
      </c>
      <c r="AA78" s="377">
        <v>1990</v>
      </c>
      <c r="AB78" s="377">
        <f aca="true" t="shared" si="43" ref="AB78:BE78">AA78+1</f>
        <v>1991</v>
      </c>
      <c r="AC78" s="377">
        <f t="shared" si="43"/>
        <v>1992</v>
      </c>
      <c r="AD78" s="377">
        <f t="shared" si="43"/>
        <v>1993</v>
      </c>
      <c r="AE78" s="377">
        <f t="shared" si="43"/>
        <v>1994</v>
      </c>
      <c r="AF78" s="377">
        <f t="shared" si="43"/>
        <v>1995</v>
      </c>
      <c r="AG78" s="377">
        <f t="shared" si="43"/>
        <v>1996</v>
      </c>
      <c r="AH78" s="377">
        <f t="shared" si="43"/>
        <v>1997</v>
      </c>
      <c r="AI78" s="377">
        <f t="shared" si="43"/>
        <v>1998</v>
      </c>
      <c r="AJ78" s="377">
        <f t="shared" si="43"/>
        <v>1999</v>
      </c>
      <c r="AK78" s="377">
        <f t="shared" si="43"/>
        <v>2000</v>
      </c>
      <c r="AL78" s="377">
        <f t="shared" si="43"/>
        <v>2001</v>
      </c>
      <c r="AM78" s="377">
        <f t="shared" si="43"/>
        <v>2002</v>
      </c>
      <c r="AN78" s="377">
        <f t="shared" si="43"/>
        <v>2003</v>
      </c>
      <c r="AO78" s="377">
        <f t="shared" si="43"/>
        <v>2004</v>
      </c>
      <c r="AP78" s="377">
        <f t="shared" si="43"/>
        <v>2005</v>
      </c>
      <c r="AQ78" s="377">
        <f t="shared" si="43"/>
        <v>2006</v>
      </c>
      <c r="AR78" s="377">
        <f t="shared" si="43"/>
        <v>2007</v>
      </c>
      <c r="AS78" s="378">
        <v>2008</v>
      </c>
      <c r="AT78" s="378" t="s">
        <v>214</v>
      </c>
      <c r="AU78" s="377" t="e">
        <f t="shared" si="43"/>
        <v>#VALUE!</v>
      </c>
      <c r="AV78" s="377" t="e">
        <f t="shared" si="43"/>
        <v>#VALUE!</v>
      </c>
      <c r="AW78" s="377" t="e">
        <f t="shared" si="43"/>
        <v>#VALUE!</v>
      </c>
      <c r="AX78" s="377" t="e">
        <f t="shared" si="43"/>
        <v>#VALUE!</v>
      </c>
      <c r="AY78" s="377" t="e">
        <f t="shared" si="43"/>
        <v>#VALUE!</v>
      </c>
      <c r="AZ78" s="377" t="e">
        <f t="shared" si="43"/>
        <v>#VALUE!</v>
      </c>
      <c r="BA78" s="377" t="e">
        <f t="shared" si="43"/>
        <v>#VALUE!</v>
      </c>
      <c r="BB78" s="377" t="e">
        <f t="shared" si="43"/>
        <v>#VALUE!</v>
      </c>
      <c r="BC78" s="377" t="e">
        <f t="shared" si="43"/>
        <v>#VALUE!</v>
      </c>
      <c r="BD78" s="377" t="e">
        <f t="shared" si="43"/>
        <v>#VALUE!</v>
      </c>
      <c r="BE78" s="377" t="e">
        <f t="shared" si="43"/>
        <v>#VALUE!</v>
      </c>
      <c r="BF78" s="393" t="s">
        <v>45</v>
      </c>
      <c r="BG78" s="68" t="s">
        <v>46</v>
      </c>
    </row>
    <row r="79" spans="1:59" s="85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56" t="s">
        <v>48</v>
      </c>
      <c r="Z79" s="69">
        <f>Z36</f>
        <v>482.1117640299221</v>
      </c>
      <c r="AA79" s="69">
        <f aca="true" t="shared" si="44" ref="AA79:AI79">AA36</f>
        <v>482.1689144645741</v>
      </c>
      <c r="AB79" s="69">
        <f t="shared" si="44"/>
        <v>476.07085077485743</v>
      </c>
      <c r="AC79" s="69">
        <f t="shared" si="44"/>
        <v>466.38568607030146</v>
      </c>
      <c r="AD79" s="69">
        <f t="shared" si="44"/>
        <v>455.31449201192277</v>
      </c>
      <c r="AE79" s="69">
        <f t="shared" si="44"/>
        <v>472.9318430814632</v>
      </c>
      <c r="AF79" s="69">
        <f t="shared" si="44"/>
        <v>471.4585162718058</v>
      </c>
      <c r="AG79" s="69">
        <f t="shared" si="44"/>
        <v>480.15899242668013</v>
      </c>
      <c r="AH79" s="69">
        <f t="shared" si="44"/>
        <v>480.44239260556725</v>
      </c>
      <c r="AI79" s="69">
        <f t="shared" si="44"/>
        <v>444.8645600316051</v>
      </c>
      <c r="AJ79" s="69">
        <f aca="true" t="shared" si="45" ref="AJ79:AO79">AJ36</f>
        <v>456.4523190695422</v>
      </c>
      <c r="AK79" s="69">
        <f t="shared" si="45"/>
        <v>467.19557337436123</v>
      </c>
      <c r="AL79" s="69">
        <f t="shared" si="45"/>
        <v>449.63320365291133</v>
      </c>
      <c r="AM79" s="69">
        <f t="shared" si="45"/>
        <v>461.16454735925106</v>
      </c>
      <c r="AN79" s="69">
        <f t="shared" si="45"/>
        <v>465.0255108832395</v>
      </c>
      <c r="AO79" s="69">
        <f t="shared" si="45"/>
        <v>465.3164019406041</v>
      </c>
      <c r="AP79" s="69">
        <f aca="true" t="shared" si="46" ref="AP79:AQ82">AP36</f>
        <v>459.2669024473106</v>
      </c>
      <c r="AQ79" s="69">
        <f t="shared" si="46"/>
        <v>456.98378609931655</v>
      </c>
      <c r="AR79" s="69">
        <f aca="true" t="shared" si="47" ref="AR79:AS82">AR36</f>
        <v>467.4598937722803</v>
      </c>
      <c r="AS79" s="69">
        <f t="shared" si="47"/>
        <v>419.0353566660737</v>
      </c>
      <c r="AT79" s="69">
        <f>AT36</f>
        <v>385.9347642057463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</row>
    <row r="80" spans="1:59" s="85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56" t="s">
        <v>49</v>
      </c>
      <c r="Z80" s="69">
        <f>Z37</f>
        <v>217.37130450071916</v>
      </c>
      <c r="AA80" s="69">
        <f aca="true" t="shared" si="48" ref="AA80:AI80">AA37</f>
        <v>217.37928690536455</v>
      </c>
      <c r="AB80" s="69">
        <f t="shared" si="48"/>
        <v>228.85683908643318</v>
      </c>
      <c r="AC80" s="69">
        <f t="shared" si="48"/>
        <v>233.45494715330938</v>
      </c>
      <c r="AD80" s="69">
        <f t="shared" si="48"/>
        <v>237.97062043337166</v>
      </c>
      <c r="AE80" s="69">
        <f t="shared" si="48"/>
        <v>250.40371128854605</v>
      </c>
      <c r="AF80" s="69">
        <f t="shared" si="48"/>
        <v>257.5794488269094</v>
      </c>
      <c r="AG80" s="69">
        <f t="shared" si="48"/>
        <v>263.03281806756377</v>
      </c>
      <c r="AH80" s="69">
        <f t="shared" si="48"/>
        <v>264.7937782329332</v>
      </c>
      <c r="AI80" s="69">
        <f t="shared" si="48"/>
        <v>263.74351042558504</v>
      </c>
      <c r="AJ80" s="69">
        <f aca="true" t="shared" si="49" ref="AJ80:AO80">AJ37</f>
        <v>266.1861821630342</v>
      </c>
      <c r="AK80" s="69">
        <f t="shared" si="49"/>
        <v>265.32062705455996</v>
      </c>
      <c r="AL80" s="69">
        <f t="shared" si="49"/>
        <v>267.3636712477026</v>
      </c>
      <c r="AM80" s="69">
        <f t="shared" si="49"/>
        <v>262.26059868452575</v>
      </c>
      <c r="AN80" s="69">
        <f t="shared" si="49"/>
        <v>260.1438954488872</v>
      </c>
      <c r="AO80" s="69">
        <f t="shared" si="49"/>
        <v>259.4788793449877</v>
      </c>
      <c r="AP80" s="69">
        <f t="shared" si="46"/>
        <v>254.1860106211176</v>
      </c>
      <c r="AQ80" s="69">
        <f t="shared" si="46"/>
        <v>250.52139624681</v>
      </c>
      <c r="AR80" s="69">
        <f t="shared" si="47"/>
        <v>245.372883897662</v>
      </c>
      <c r="AS80" s="69">
        <f t="shared" si="47"/>
        <v>235.0652630257125</v>
      </c>
      <c r="AT80" s="69">
        <f>AT37</f>
        <v>229.18403752807757</v>
      </c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s="85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56" t="s">
        <v>90</v>
      </c>
      <c r="Z81" s="69">
        <f>Z38</f>
        <v>164.29190388274029</v>
      </c>
      <c r="AA81" s="69">
        <f aca="true" t="shared" si="50" ref="AA81:AI81">AA38</f>
        <v>164.31119878811174</v>
      </c>
      <c r="AB81" s="69">
        <f t="shared" si="50"/>
        <v>163.55197515219038</v>
      </c>
      <c r="AC81" s="69">
        <f t="shared" si="50"/>
        <v>168.45581051044329</v>
      </c>
      <c r="AD81" s="69">
        <f t="shared" si="50"/>
        <v>169.17825970575578</v>
      </c>
      <c r="AE81" s="69">
        <f t="shared" si="50"/>
        <v>180.62075305618978</v>
      </c>
      <c r="AF81" s="69">
        <f t="shared" si="50"/>
        <v>185.13223890828658</v>
      </c>
      <c r="AG81" s="69">
        <f t="shared" si="50"/>
        <v>184.63144405689243</v>
      </c>
      <c r="AH81" s="69">
        <f t="shared" si="50"/>
        <v>181.55674474438607</v>
      </c>
      <c r="AI81" s="69">
        <f t="shared" si="50"/>
        <v>187.3829480190742</v>
      </c>
      <c r="AJ81" s="69">
        <f aca="true" t="shared" si="51" ref="AJ81:AO81">AJ38</f>
        <v>201.27571040103842</v>
      </c>
      <c r="AK81" s="69">
        <f t="shared" si="51"/>
        <v>206.0821828675441</v>
      </c>
      <c r="AL81" s="69">
        <f t="shared" si="51"/>
        <v>213.55640334155274</v>
      </c>
      <c r="AM81" s="69">
        <f t="shared" si="51"/>
        <v>227.393147380184</v>
      </c>
      <c r="AN81" s="69">
        <f t="shared" si="51"/>
        <v>231.58881628722867</v>
      </c>
      <c r="AO81" s="69">
        <f t="shared" si="51"/>
        <v>232.17906434368342</v>
      </c>
      <c r="AP81" s="69">
        <f t="shared" si="46"/>
        <v>235.57819866905817</v>
      </c>
      <c r="AQ81" s="69">
        <f t="shared" si="46"/>
        <v>234.8870185447497</v>
      </c>
      <c r="AR81" s="69">
        <f t="shared" si="47"/>
        <v>242.96637806651214</v>
      </c>
      <c r="AS81" s="69">
        <f t="shared" si="47"/>
        <v>235.00227668464274</v>
      </c>
      <c r="AT81" s="69">
        <f>AT38</f>
        <v>219.55312112141502</v>
      </c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</row>
    <row r="82" spans="25:59" ht="14.25">
      <c r="Y82" s="56" t="s">
        <v>58</v>
      </c>
      <c r="Z82" s="69">
        <f>Z39</f>
        <v>127.44316412664075</v>
      </c>
      <c r="AA82" s="69">
        <f>AA39</f>
        <v>127.45038312484743</v>
      </c>
      <c r="AB82" s="69">
        <f aca="true" t="shared" si="52" ref="AB82:AI82">AB39</f>
        <v>129.37149400324654</v>
      </c>
      <c r="AC82" s="69">
        <f t="shared" si="52"/>
        <v>136.40914097138605</v>
      </c>
      <c r="AD82" s="69">
        <f t="shared" si="52"/>
        <v>137.91977515805328</v>
      </c>
      <c r="AE82" s="69">
        <f t="shared" si="52"/>
        <v>145.0184584185317</v>
      </c>
      <c r="AF82" s="69">
        <f t="shared" si="52"/>
        <v>148.10455486033692</v>
      </c>
      <c r="AG82" s="69">
        <f t="shared" si="52"/>
        <v>147.82619565475727</v>
      </c>
      <c r="AH82" s="69">
        <f t="shared" si="52"/>
        <v>144.3085907411061</v>
      </c>
      <c r="AI82" s="69">
        <f t="shared" si="52"/>
        <v>143.9275645343129</v>
      </c>
      <c r="AJ82" s="69">
        <f aca="true" t="shared" si="53" ref="AJ82:AO82">AJ39</f>
        <v>151.91526462304833</v>
      </c>
      <c r="AK82" s="69">
        <f t="shared" si="53"/>
        <v>157.53710268925025</v>
      </c>
      <c r="AL82" s="69">
        <f t="shared" si="53"/>
        <v>153.7263868357272</v>
      </c>
      <c r="AM82" s="69">
        <f t="shared" si="53"/>
        <v>165.44104748365376</v>
      </c>
      <c r="AN82" s="69">
        <f t="shared" si="53"/>
        <v>167.52448936935298</v>
      </c>
      <c r="AO82" s="69">
        <f t="shared" si="53"/>
        <v>167.55780387199155</v>
      </c>
      <c r="AP82" s="69">
        <f t="shared" si="46"/>
        <v>174.21934066395673</v>
      </c>
      <c r="AQ82" s="69">
        <f t="shared" si="46"/>
        <v>165.75873908595554</v>
      </c>
      <c r="AR82" s="69">
        <f t="shared" si="47"/>
        <v>179.77501840765913</v>
      </c>
      <c r="AS82" s="69">
        <f t="shared" si="47"/>
        <v>171.02612121705823</v>
      </c>
      <c r="AT82" s="69">
        <f>AT39</f>
        <v>161.69018678897817</v>
      </c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</row>
    <row r="84" spans="37:38" ht="14.25">
      <c r="AK84" s="159"/>
      <c r="AL84" s="158"/>
    </row>
    <row r="85" spans="37:39" ht="14.25">
      <c r="AK85" s="159"/>
      <c r="AL85" s="158"/>
      <c r="AM85" s="158"/>
    </row>
    <row r="86" ht="14.25">
      <c r="AM86" s="158"/>
    </row>
    <row r="87" ht="14.25">
      <c r="AM87" s="158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13"/>
  <sheetViews>
    <sheetView zoomScale="85" zoomScaleNormal="85" zoomScalePageLayoutView="0" workbookViewId="0" topLeftCell="A1">
      <selection activeCell="O31" sqref="O31"/>
    </sheetView>
  </sheetViews>
  <sheetFormatPr defaultColWidth="9.00390625" defaultRowHeight="13.5"/>
  <cols>
    <col min="1" max="1" width="1.625" style="237" customWidth="1"/>
    <col min="2" max="2" width="13.625" style="237" customWidth="1"/>
    <col min="3" max="3" width="10.75390625" style="237" customWidth="1"/>
    <col min="4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64" t="s">
        <v>126</v>
      </c>
      <c r="C2" s="59" t="s">
        <v>127</v>
      </c>
      <c r="E2" s="237"/>
    </row>
    <row r="3" spans="4:5" ht="13.5" thickBot="1">
      <c r="D3" s="268" t="s">
        <v>133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CO2-Sector'!$Z$5</f>
        <v>317760.4781841786</v>
      </c>
      <c r="D5" s="370">
        <f>'3) Allocated_CO2-Sector'!$Z$5</f>
        <v>67857.73000644721</v>
      </c>
      <c r="E5" s="415">
        <f aca="true" t="shared" si="0" ref="E5:F12">C5/C$13</f>
        <v>0.2777312146404276</v>
      </c>
      <c r="F5" s="416">
        <f>D5/D$13</f>
        <v>0.059309483309970476</v>
      </c>
      <c r="H5" s="60" t="s">
        <v>63</v>
      </c>
      <c r="I5" s="239"/>
    </row>
    <row r="6" spans="2:9" ht="12.75">
      <c r="B6" s="61" t="s">
        <v>2</v>
      </c>
      <c r="C6" s="369">
        <f>'2) CO2-Sector'!$Z$10</f>
        <v>389990.97210019204</v>
      </c>
      <c r="D6" s="370">
        <f>'3) Allocated_CO2-Sector'!$Z$6</f>
        <v>482111.7640299221</v>
      </c>
      <c r="E6" s="415">
        <f t="shared" si="0"/>
        <v>0.340862611357879</v>
      </c>
      <c r="F6" s="416">
        <f t="shared" si="0"/>
        <v>0.4213786641485999</v>
      </c>
      <c r="H6" s="60" t="s">
        <v>64</v>
      </c>
      <c r="I6" s="238"/>
    </row>
    <row r="7" spans="2:9" ht="12.75">
      <c r="B7" s="61" t="s">
        <v>65</v>
      </c>
      <c r="C7" s="369">
        <f>'2) CO2-Sector'!$Z$19</f>
        <v>211053.69277127297</v>
      </c>
      <c r="D7" s="370">
        <f>'3) Allocated_CO2-Sector'!$Z$15</f>
        <v>217371.30450071915</v>
      </c>
      <c r="E7" s="415">
        <f t="shared" si="0"/>
        <v>0.18446661077133222</v>
      </c>
      <c r="F7" s="416">
        <f t="shared" si="0"/>
        <v>0.18998837354457654</v>
      </c>
      <c r="H7" s="239"/>
      <c r="I7" s="238"/>
    </row>
    <row r="8" spans="2:9" ht="12.75">
      <c r="B8" s="61" t="s">
        <v>92</v>
      </c>
      <c r="C8" s="369">
        <f>'2) CO2-Sector'!$Z$26</f>
        <v>83602.42911544416</v>
      </c>
      <c r="D8" s="370">
        <f>'3) Allocated_CO2-Sector'!$Z$22</f>
        <v>164291.9038827403</v>
      </c>
      <c r="E8" s="415">
        <f t="shared" si="0"/>
        <v>0.07307077430713231</v>
      </c>
      <c r="F8" s="416">
        <f t="shared" si="0"/>
        <v>0.14359554807346</v>
      </c>
      <c r="H8" s="238"/>
      <c r="I8" s="238"/>
    </row>
    <row r="9" spans="2:9" ht="12.75">
      <c r="B9" s="61" t="s">
        <v>39</v>
      </c>
      <c r="C9" s="369">
        <f>'2) CO2-Sector'!$Z$25</f>
        <v>56668.294375382</v>
      </c>
      <c r="D9" s="370">
        <f>'3) Allocated_CO2-Sector'!$Z$21</f>
        <v>127443.16412664075</v>
      </c>
      <c r="E9" s="415">
        <f t="shared" si="0"/>
        <v>0.04952961525741996</v>
      </c>
      <c r="F9" s="416">
        <f t="shared" si="0"/>
        <v>0.11138875725758408</v>
      </c>
      <c r="H9" s="238"/>
      <c r="I9" s="238"/>
    </row>
    <row r="10" spans="2:9" ht="12.75">
      <c r="B10" s="61" t="s">
        <v>40</v>
      </c>
      <c r="C10" s="369">
        <f>'2) CO2-Sector'!$Z$28</f>
        <v>62318.39243632471</v>
      </c>
      <c r="D10" s="370">
        <f>'3) Allocated_CO2-Sector'!$Z$24</f>
        <v>62318.39243632471</v>
      </c>
      <c r="E10" s="415">
        <f t="shared" si="0"/>
        <v>0.05446795310947219</v>
      </c>
      <c r="F10" s="416">
        <f t="shared" si="0"/>
        <v>0.054467953109472195</v>
      </c>
      <c r="H10" s="239"/>
      <c r="I10" s="239"/>
    </row>
    <row r="11" spans="2:9" ht="12.75">
      <c r="B11" s="61" t="s">
        <v>41</v>
      </c>
      <c r="C11" s="369">
        <f>'2) CO2-Sector'!$Z$29</f>
        <v>22698.6262976251</v>
      </c>
      <c r="D11" s="370">
        <f>'3) Allocated_CO2-Sector'!$Z$25</f>
        <v>22698.6262976251</v>
      </c>
      <c r="E11" s="415">
        <f t="shared" si="0"/>
        <v>0.01983921061654059</v>
      </c>
      <c r="F11" s="416">
        <f t="shared" si="0"/>
        <v>0.019839210616540596</v>
      </c>
      <c r="H11" s="238"/>
      <c r="I11" s="238"/>
    </row>
    <row r="12" spans="2:9" ht="13.5" thickBot="1">
      <c r="B12" s="62" t="s">
        <v>42</v>
      </c>
      <c r="C12" s="371">
        <f>'2) CO2-Sector'!$Z$27</f>
        <v>36.6235166957</v>
      </c>
      <c r="D12" s="372">
        <f>'3) Allocated_CO2-Sector'!$Z$23</f>
        <v>36.6235166957</v>
      </c>
      <c r="E12" s="417">
        <f t="shared" si="0"/>
        <v>3.200993979624236E-05</v>
      </c>
      <c r="F12" s="418">
        <f t="shared" si="0"/>
        <v>3.2009939796242365E-05</v>
      </c>
      <c r="H12" s="238"/>
      <c r="I12" s="238"/>
    </row>
    <row r="13" spans="2:6" ht="13.5" thickBot="1">
      <c r="B13" s="63" t="s">
        <v>43</v>
      </c>
      <c r="C13" s="240">
        <f>SUM(C5:C12)</f>
        <v>1144129.5087971152</v>
      </c>
      <c r="D13" s="241">
        <f>SUM(D5:D12)</f>
        <v>1144129.508797115</v>
      </c>
      <c r="E13" s="242"/>
      <c r="F13" s="242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zoomScale="85" zoomScaleNormal="85" zoomScalePageLayoutView="0" workbookViewId="0" topLeftCell="A1">
      <selection activeCell="K42" sqref="K42"/>
    </sheetView>
  </sheetViews>
  <sheetFormatPr defaultColWidth="9.00390625" defaultRowHeight="13.5"/>
  <cols>
    <col min="1" max="1" width="1.625" style="237" customWidth="1"/>
    <col min="2" max="2" width="13.625" style="237" customWidth="1"/>
    <col min="3" max="4" width="10.625" style="237" customWidth="1"/>
    <col min="5" max="5" width="9.875" style="243" customWidth="1"/>
    <col min="6" max="6" width="9.875" style="237" customWidth="1"/>
    <col min="7" max="16384" width="9.00390625" style="237" customWidth="1"/>
  </cols>
  <sheetData>
    <row r="1" ht="12.75">
      <c r="E1" s="237"/>
    </row>
    <row r="2" spans="2:5" ht="12.75">
      <c r="B2" s="237">
        <v>2009</v>
      </c>
      <c r="C2" s="59" t="s">
        <v>198</v>
      </c>
      <c r="E2" s="237"/>
    </row>
    <row r="3" spans="4:5" ht="13.5" thickBot="1">
      <c r="D3" s="268" t="s">
        <v>70</v>
      </c>
      <c r="E3" s="237"/>
    </row>
    <row r="4" spans="2:9" ht="25.5">
      <c r="B4" s="380"/>
      <c r="C4" s="381" t="s">
        <v>37</v>
      </c>
      <c r="D4" s="382" t="s">
        <v>38</v>
      </c>
      <c r="E4" s="383" t="s">
        <v>0</v>
      </c>
      <c r="F4" s="384" t="s">
        <v>1</v>
      </c>
      <c r="H4" s="60" t="s">
        <v>62</v>
      </c>
      <c r="I4" s="238"/>
    </row>
    <row r="5" spans="2:9" ht="12.75">
      <c r="B5" s="61" t="s">
        <v>101</v>
      </c>
      <c r="C5" s="369">
        <f>'2) CO2-Sector'!$AT$5</f>
        <v>378591.86321595457</v>
      </c>
      <c r="D5" s="370">
        <f>'3) Allocated_CO2-Sector'!$AT$5</f>
        <v>78836.24101030733</v>
      </c>
      <c r="E5" s="415">
        <f aca="true" t="shared" si="0" ref="E5:F12">C5/C$13</f>
        <v>0.33079050715718367</v>
      </c>
      <c r="F5" s="416">
        <f t="shared" si="0"/>
        <v>0.06888230487745606</v>
      </c>
      <c r="H5" s="60" t="s">
        <v>63</v>
      </c>
      <c r="I5" s="239"/>
    </row>
    <row r="6" spans="2:9" ht="12.75">
      <c r="B6" s="61" t="s">
        <v>2</v>
      </c>
      <c r="C6" s="369">
        <f>'2) CO2-Sector'!$AT$10</f>
        <v>326079.3642198134</v>
      </c>
      <c r="D6" s="370">
        <f>'3) Allocated_CO2-Sector'!$AT$6</f>
        <v>385934.7642057463</v>
      </c>
      <c r="E6" s="415">
        <f t="shared" si="0"/>
        <v>0.2849082844715995</v>
      </c>
      <c r="F6" s="416">
        <f t="shared" si="0"/>
        <v>0.3372062867299017</v>
      </c>
      <c r="H6" s="60" t="s">
        <v>64</v>
      </c>
      <c r="I6" s="238"/>
    </row>
    <row r="7" spans="2:9" ht="12.75">
      <c r="B7" s="61" t="s">
        <v>65</v>
      </c>
      <c r="C7" s="369">
        <f>'2) CO2-Sector'!$AT$19</f>
        <v>222143.4880130605</v>
      </c>
      <c r="D7" s="370">
        <f>'3) Allocated_CO2-Sector'!$AT$15</f>
        <v>229184.03752807758</v>
      </c>
      <c r="E7" s="415">
        <f t="shared" si="0"/>
        <v>0.19409544736990356</v>
      </c>
      <c r="F7" s="416">
        <f t="shared" si="0"/>
        <v>0.20024705064250028</v>
      </c>
      <c r="H7" s="239"/>
      <c r="I7" s="238"/>
    </row>
    <row r="8" spans="2:9" ht="12.75">
      <c r="B8" s="61" t="s">
        <v>92</v>
      </c>
      <c r="C8" s="369">
        <f>'2) CO2-Sector'!$AT$26</f>
        <v>90779.4847839136</v>
      </c>
      <c r="D8" s="370">
        <f>'3) Allocated_CO2-Sector'!$AT$22</f>
        <v>219553.12112141502</v>
      </c>
      <c r="E8" s="415">
        <f t="shared" si="0"/>
        <v>0.07931758373266892</v>
      </c>
      <c r="F8" s="416">
        <f t="shared" si="0"/>
        <v>0.1918321425790084</v>
      </c>
      <c r="H8" s="238"/>
      <c r="I8" s="238"/>
    </row>
    <row r="9" spans="2:9" ht="12.75">
      <c r="B9" s="61" t="s">
        <v>39</v>
      </c>
      <c r="C9" s="369">
        <f>'2) CO2-Sector'!$AT$25</f>
        <v>57604.150421782215</v>
      </c>
      <c r="D9" s="370">
        <f>'3) Allocated_CO2-Sector'!$AT$21</f>
        <v>161690.18678897817</v>
      </c>
      <c r="E9" s="415">
        <f t="shared" si="0"/>
        <v>0.05033099752994645</v>
      </c>
      <c r="F9" s="416">
        <f t="shared" si="0"/>
        <v>0.14127503543243575</v>
      </c>
      <c r="H9" s="238"/>
      <c r="I9" s="238"/>
    </row>
    <row r="10" spans="2:9" ht="12.75">
      <c r="B10" s="61" t="s">
        <v>40</v>
      </c>
      <c r="C10" s="369">
        <f>'2) CO2-Sector'!$AT$28</f>
        <v>43365.57951475731</v>
      </c>
      <c r="D10" s="370">
        <f>'3) Allocated_CO2-Sector'!$AT$24</f>
        <v>43365.57951475731</v>
      </c>
      <c r="E10" s="415">
        <f t="shared" si="0"/>
        <v>0.03789020165145277</v>
      </c>
      <c r="F10" s="416">
        <f t="shared" si="0"/>
        <v>0.03789020165145277</v>
      </c>
      <c r="H10" s="239"/>
      <c r="I10" s="239"/>
    </row>
    <row r="11" spans="2:9" ht="12.75">
      <c r="B11" s="61" t="s">
        <v>41</v>
      </c>
      <c r="C11" s="369">
        <f>'2) CO2-Sector'!$AT$29</f>
        <v>25907.351299962138</v>
      </c>
      <c r="D11" s="370">
        <f>'3) Allocated_CO2-Sector'!$AT$25</f>
        <v>25907.351299962138</v>
      </c>
      <c r="E11" s="415">
        <f t="shared" si="0"/>
        <v>0.022636265351337972</v>
      </c>
      <c r="F11" s="416">
        <f t="shared" si="0"/>
        <v>0.022636265351337972</v>
      </c>
      <c r="H11" s="238"/>
      <c r="I11" s="238"/>
    </row>
    <row r="12" spans="2:9" ht="13.5" thickBot="1">
      <c r="B12" s="62" t="s">
        <v>42</v>
      </c>
      <c r="C12" s="371">
        <f>'2) CO2-Sector'!$AT$27</f>
        <v>35.15092380220001</v>
      </c>
      <c r="D12" s="372">
        <f>'3) Allocated_CO2-Sector'!$AT$23</f>
        <v>35.15092380220001</v>
      </c>
      <c r="E12" s="417">
        <f t="shared" si="0"/>
        <v>3.0712735907218125E-05</v>
      </c>
      <c r="F12" s="418">
        <f t="shared" si="0"/>
        <v>3.0712735907218125E-05</v>
      </c>
      <c r="H12" s="238"/>
      <c r="I12" s="238"/>
    </row>
    <row r="13" spans="2:6" ht="13.5" thickBot="1">
      <c r="B13" s="63" t="s">
        <v>43</v>
      </c>
      <c r="C13" s="240">
        <f>SUM(C5:C12)</f>
        <v>1144506.4323930459</v>
      </c>
      <c r="D13" s="241">
        <f>SUM(D5:D12)</f>
        <v>1144506.4323930459</v>
      </c>
      <c r="E13" s="242"/>
      <c r="F13" s="242"/>
    </row>
    <row r="14" spans="2:6" ht="12.75">
      <c r="B14" s="254"/>
      <c r="C14" s="255"/>
      <c r="D14" s="255"/>
      <c r="E14" s="242"/>
      <c r="F14" s="242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S2:BP50"/>
  <sheetViews>
    <sheetView zoomScale="70" zoomScaleNormal="70" zoomScalePageLayoutView="0" workbookViewId="0" topLeftCell="A4">
      <pane xSplit="26" ySplit="2" topLeftCell="AK6" activePane="bottomRight" state="frozen"/>
      <selection pane="topLeft" activeCell="A4" sqref="A4"/>
      <selection pane="topRight" activeCell="AA4" sqref="AA4"/>
      <selection pane="bottomLeft" activeCell="A6" sqref="A6"/>
      <selection pane="bottomRight" activeCell="BH20" sqref="BH20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3.125" style="67" customWidth="1"/>
    <col min="59" max="60" width="9.125" style="67" customWidth="1"/>
    <col min="61" max="65" width="9.625" style="67" customWidth="1"/>
    <col min="66" max="66" width="16.625" style="67" bestFit="1" customWidth="1"/>
    <col min="67" max="67" width="9.125" style="67" customWidth="1"/>
    <col min="68" max="68" width="9.00390625" style="67" customWidth="1"/>
    <col min="69" max="16384" width="9.625" style="67" customWidth="1"/>
  </cols>
  <sheetData>
    <row r="2" spans="26:27" ht="18.75">
      <c r="Z2" s="167"/>
      <c r="AA2" s="167" t="s">
        <v>3</v>
      </c>
    </row>
    <row r="4" spans="25:61" ht="14.25">
      <c r="Y4" s="64" t="s">
        <v>66</v>
      </c>
      <c r="BG4" s="194"/>
      <c r="BH4" s="194"/>
      <c r="BI4" s="188"/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1" ht="14.25">
      <c r="Y6" s="56" t="s">
        <v>7</v>
      </c>
      <c r="Z6" s="69">
        <v>17894.843350774765</v>
      </c>
      <c r="AA6" s="69">
        <v>17843.54702026361</v>
      </c>
      <c r="AB6" s="69">
        <v>17965.41249274611</v>
      </c>
      <c r="AC6" s="69">
        <v>18054.571125683862</v>
      </c>
      <c r="AD6" s="69">
        <v>18137.015478801088</v>
      </c>
      <c r="AE6" s="69">
        <v>17999.871840321357</v>
      </c>
      <c r="AF6" s="69">
        <v>17684.429534431496</v>
      </c>
      <c r="AG6" s="69">
        <v>17302.303910950613</v>
      </c>
      <c r="AH6" s="69">
        <v>16856.187110044197</v>
      </c>
      <c r="AI6" s="69">
        <v>16557.567058237175</v>
      </c>
      <c r="AJ6" s="69">
        <v>16237.60179114233</v>
      </c>
      <c r="AK6" s="69">
        <v>16053.21050681962</v>
      </c>
      <c r="AL6" s="69">
        <v>15871.120137454864</v>
      </c>
      <c r="AM6" s="69">
        <v>15680.356004020363</v>
      </c>
      <c r="AN6" s="69">
        <v>15525.095270322528</v>
      </c>
      <c r="AO6" s="69">
        <v>15400.016342172281</v>
      </c>
      <c r="AP6" s="69">
        <v>15317.131076024134</v>
      </c>
      <c r="AQ6" s="69">
        <v>15218.930114273708</v>
      </c>
      <c r="AR6" s="69">
        <v>15074.054698009362</v>
      </c>
      <c r="AS6" s="69">
        <v>14917.951112906478</v>
      </c>
      <c r="AT6" s="69">
        <v>14808.46104048194</v>
      </c>
      <c r="AU6" s="69" t="e">
        <f>#REF!</f>
        <v>#REF!</v>
      </c>
      <c r="AV6" s="69" t="e">
        <f>#REF!</f>
        <v>#REF!</v>
      </c>
      <c r="AW6" s="69" t="e">
        <f>#REF!</f>
        <v>#REF!</v>
      </c>
      <c r="AX6" s="69" t="e">
        <f>#REF!</f>
        <v>#REF!</v>
      </c>
      <c r="AY6" s="69" t="e">
        <f>#REF!</f>
        <v>#REF!</v>
      </c>
      <c r="AZ6" s="69" t="e">
        <f>#REF!</f>
        <v>#REF!</v>
      </c>
      <c r="BA6" s="69" t="e">
        <f>#REF!</f>
        <v>#REF!</v>
      </c>
      <c r="BB6" s="69" t="e">
        <f>#REF!</f>
        <v>#REF!</v>
      </c>
      <c r="BC6" s="69" t="e">
        <f>#REF!</f>
        <v>#REF!</v>
      </c>
      <c r="BD6" s="69" t="e">
        <f>#REF!</f>
        <v>#REF!</v>
      </c>
      <c r="BE6" s="69" t="e">
        <f>#REF!</f>
        <v>#REF!</v>
      </c>
      <c r="BG6" s="191">
        <f aca="true" t="shared" si="1" ref="BG6:BG11">AT6/AS6-1</f>
        <v>-0.007339484597842061</v>
      </c>
      <c r="BH6" s="144">
        <f aca="true" t="shared" si="2" ref="BH6:BH11">AT6/Z6-1</f>
        <v>-0.1724732790219814</v>
      </c>
      <c r="BI6" s="223">
        <f>AS6-Z6</f>
        <v>-2976.8922378682873</v>
      </c>
    </row>
    <row r="7" spans="25:61" ht="14.25">
      <c r="Y7" s="56" t="s">
        <v>8</v>
      </c>
      <c r="Z7" s="69">
        <v>11263.537507839992</v>
      </c>
      <c r="AA7" s="69">
        <v>9837.471539545277</v>
      </c>
      <c r="AB7" s="69">
        <v>9722.53532971242</v>
      </c>
      <c r="AC7" s="69">
        <v>9647.762376730645</v>
      </c>
      <c r="AD7" s="69">
        <v>9464.01939540693</v>
      </c>
      <c r="AE7" s="69">
        <v>9285.188862055275</v>
      </c>
      <c r="AF7" s="69">
        <v>9011.040528856505</v>
      </c>
      <c r="AG7" s="69">
        <v>8777.182765130467</v>
      </c>
      <c r="AH7" s="69">
        <v>8510.440871119146</v>
      </c>
      <c r="AI7" s="69">
        <v>8192.47104464699</v>
      </c>
      <c r="AJ7" s="69">
        <v>7891.197160030923</v>
      </c>
      <c r="AK7" s="69">
        <v>7606.481473351235</v>
      </c>
      <c r="AL7" s="69">
        <v>7260.218295912388</v>
      </c>
      <c r="AM7" s="69">
        <v>6927.528784320183</v>
      </c>
      <c r="AN7" s="69">
        <v>6632.580273804367</v>
      </c>
      <c r="AO7" s="69">
        <v>6324.532474589822</v>
      </c>
      <c r="AP7" s="69">
        <v>6017.958277597154</v>
      </c>
      <c r="AQ7" s="69">
        <v>5677.405094059174</v>
      </c>
      <c r="AR7" s="69">
        <v>5345.700596747897</v>
      </c>
      <c r="AS7" s="69">
        <v>5012.07547634436</v>
      </c>
      <c r="AT7" s="69">
        <v>4729.875964281593</v>
      </c>
      <c r="AU7" s="69" t="e">
        <f>#REF!</f>
        <v>#REF!</v>
      </c>
      <c r="AV7" s="69" t="e">
        <f>#REF!</f>
        <v>#REF!</v>
      </c>
      <c r="AW7" s="69" t="e">
        <f>#REF!</f>
        <v>#REF!</v>
      </c>
      <c r="AX7" s="69" t="e">
        <f>#REF!</f>
        <v>#REF!</v>
      </c>
      <c r="AY7" s="69" t="e">
        <f>#REF!</f>
        <v>#REF!</v>
      </c>
      <c r="AZ7" s="69" t="e">
        <f>#REF!</f>
        <v>#REF!</v>
      </c>
      <c r="BA7" s="69" t="e">
        <f>#REF!</f>
        <v>#REF!</v>
      </c>
      <c r="BB7" s="69" t="e">
        <f>#REF!</f>
        <v>#REF!</v>
      </c>
      <c r="BC7" s="69" t="e">
        <f>#REF!</f>
        <v>#REF!</v>
      </c>
      <c r="BD7" s="69" t="e">
        <f>#REF!</f>
        <v>#REF!</v>
      </c>
      <c r="BE7" s="69" t="e">
        <f>#REF!</f>
        <v>#REF!</v>
      </c>
      <c r="BG7" s="191">
        <f t="shared" si="1"/>
        <v>-0.05630392307431775</v>
      </c>
      <c r="BH7" s="144">
        <f t="shared" si="2"/>
        <v>-0.5800718947320627</v>
      </c>
      <c r="BI7" s="223">
        <f>AS7-Z7</f>
        <v>-6251.462031495632</v>
      </c>
    </row>
    <row r="8" spans="25:61" ht="14.25">
      <c r="Y8" s="56" t="s">
        <v>10</v>
      </c>
      <c r="Z8" s="69">
        <v>829.2283520684678</v>
      </c>
      <c r="AA8" s="69">
        <v>830.7095693316184</v>
      </c>
      <c r="AB8" s="69">
        <v>835.7692065918731</v>
      </c>
      <c r="AC8" s="69">
        <v>850.7945462948398</v>
      </c>
      <c r="AD8" s="69">
        <v>871.0163887454632</v>
      </c>
      <c r="AE8" s="69">
        <v>869.9285237381497</v>
      </c>
      <c r="AF8" s="69">
        <v>903.5944792753324</v>
      </c>
      <c r="AG8" s="69">
        <v>903.0899187813121</v>
      </c>
      <c r="AH8" s="69">
        <v>892.9556620657823</v>
      </c>
      <c r="AI8" s="69">
        <v>867.4357009540595</v>
      </c>
      <c r="AJ8" s="69">
        <v>892.2224841739626</v>
      </c>
      <c r="AK8" s="69">
        <v>893.0214444044777</v>
      </c>
      <c r="AL8" s="69">
        <v>877.1639607894675</v>
      </c>
      <c r="AM8" s="69">
        <v>882.6045321956532</v>
      </c>
      <c r="AN8" s="69">
        <v>835.7526303561336</v>
      </c>
      <c r="AO8" s="69">
        <v>823.6069132251579</v>
      </c>
      <c r="AP8" s="69">
        <v>804.0274577426022</v>
      </c>
      <c r="AQ8" s="69">
        <v>826.2823896400924</v>
      </c>
      <c r="AR8" s="69">
        <v>777.106259517775</v>
      </c>
      <c r="AS8" s="69">
        <v>750.3118271723881</v>
      </c>
      <c r="AT8" s="69">
        <v>725.1249534114565</v>
      </c>
      <c r="AU8" s="69" t="e">
        <f>#REF!</f>
        <v>#REF!</v>
      </c>
      <c r="AV8" s="69" t="e">
        <f>#REF!</f>
        <v>#REF!</v>
      </c>
      <c r="AW8" s="69" t="e">
        <f>#REF!</f>
        <v>#REF!</v>
      </c>
      <c r="AX8" s="69" t="e">
        <f>#REF!</f>
        <v>#REF!</v>
      </c>
      <c r="AY8" s="69" t="e">
        <f>#REF!</f>
        <v>#REF!</v>
      </c>
      <c r="AZ8" s="69" t="e">
        <f>#REF!</f>
        <v>#REF!</v>
      </c>
      <c r="BA8" s="69" t="e">
        <f>#REF!</f>
        <v>#REF!</v>
      </c>
      <c r="BB8" s="69" t="e">
        <f>#REF!</f>
        <v>#REF!</v>
      </c>
      <c r="BC8" s="69" t="e">
        <f>#REF!</f>
        <v>#REF!</v>
      </c>
      <c r="BD8" s="69" t="e">
        <f>#REF!</f>
        <v>#REF!</v>
      </c>
      <c r="BE8" s="69" t="e">
        <f>#REF!</f>
        <v>#REF!</v>
      </c>
      <c r="BG8" s="191">
        <f t="shared" si="1"/>
        <v>-0.03356854157004341</v>
      </c>
      <c r="BH8" s="144">
        <f t="shared" si="2"/>
        <v>-0.12554249791065464</v>
      </c>
      <c r="BI8" s="223">
        <f>AS8-Z8</f>
        <v>-78.91652489607964</v>
      </c>
    </row>
    <row r="9" spans="25:61" ht="14.25">
      <c r="Y9" s="56" t="s">
        <v>9</v>
      </c>
      <c r="Z9" s="69">
        <v>3037.142333933114</v>
      </c>
      <c r="AA9" s="69">
        <v>3037.142333933114</v>
      </c>
      <c r="AB9" s="69">
        <v>2794.7553920660994</v>
      </c>
      <c r="AC9" s="69">
        <v>2527.341347328765</v>
      </c>
      <c r="AD9" s="69">
        <v>2339.2289324546236</v>
      </c>
      <c r="AE9" s="69">
        <v>1979.5329942980513</v>
      </c>
      <c r="AF9" s="69">
        <v>1609.8706675415797</v>
      </c>
      <c r="AG9" s="69">
        <v>1560.4926364178943</v>
      </c>
      <c r="AH9" s="69">
        <v>1277.2465677578905</v>
      </c>
      <c r="AI9" s="69">
        <v>1137.9760595671057</v>
      </c>
      <c r="AJ9" s="69">
        <v>1128.4207842015603</v>
      </c>
      <c r="AK9" s="69">
        <v>1043.1473284945432</v>
      </c>
      <c r="AL9" s="69">
        <v>838.1818939516628</v>
      </c>
      <c r="AM9" s="69">
        <v>406.43521019414754</v>
      </c>
      <c r="AN9" s="69">
        <v>389.3568952848858</v>
      </c>
      <c r="AO9" s="69">
        <v>372.9647896345043</v>
      </c>
      <c r="AP9" s="69">
        <v>395.7399374805928</v>
      </c>
      <c r="AQ9" s="69">
        <v>408.50515944696735</v>
      </c>
      <c r="AR9" s="69">
        <v>416.470403402607</v>
      </c>
      <c r="AS9" s="69">
        <v>408.5948664942702</v>
      </c>
      <c r="AT9" s="69">
        <v>394.3456698652231</v>
      </c>
      <c r="AU9" s="69" t="e">
        <f>#REF!</f>
        <v>#REF!</v>
      </c>
      <c r="AV9" s="69" t="e">
        <f>#REF!</f>
        <v>#REF!</v>
      </c>
      <c r="AW9" s="69" t="e">
        <f>#REF!</f>
        <v>#REF!</v>
      </c>
      <c r="AX9" s="69" t="e">
        <f>#REF!</f>
        <v>#REF!</v>
      </c>
      <c r="AY9" s="69" t="e">
        <f>#REF!</f>
        <v>#REF!</v>
      </c>
      <c r="AZ9" s="69" t="e">
        <f>#REF!</f>
        <v>#REF!</v>
      </c>
      <c r="BA9" s="69" t="e">
        <f>#REF!</f>
        <v>#REF!</v>
      </c>
      <c r="BB9" s="69" t="e">
        <f>#REF!</f>
        <v>#REF!</v>
      </c>
      <c r="BC9" s="69" t="e">
        <f>#REF!</f>
        <v>#REF!</v>
      </c>
      <c r="BD9" s="69" t="e">
        <f>#REF!</f>
        <v>#REF!</v>
      </c>
      <c r="BE9" s="69" t="e">
        <f>#REF!</f>
        <v>#REF!</v>
      </c>
      <c r="BG9" s="191">
        <f t="shared" si="1"/>
        <v>-0.03487365553880972</v>
      </c>
      <c r="BH9" s="144">
        <f t="shared" si="2"/>
        <v>-0.8701589762655135</v>
      </c>
      <c r="BI9" s="223">
        <f>AS9-Z9</f>
        <v>-2628.547467438844</v>
      </c>
    </row>
    <row r="10" spans="25:68" ht="15" thickBot="1">
      <c r="Y10" s="57" t="s">
        <v>11</v>
      </c>
      <c r="Z10" s="70">
        <v>357.58322314965824</v>
      </c>
      <c r="AA10" s="70">
        <v>357.5832231496583</v>
      </c>
      <c r="AB10" s="70">
        <v>347.49408523427775</v>
      </c>
      <c r="AC10" s="70">
        <v>322.2180975243955</v>
      </c>
      <c r="AD10" s="70">
        <v>320.55424611543293</v>
      </c>
      <c r="AE10" s="70">
        <v>320.84963929229986</v>
      </c>
      <c r="AF10" s="70">
        <v>322.37377693437315</v>
      </c>
      <c r="AG10" s="70">
        <v>312.01520332063575</v>
      </c>
      <c r="AH10" s="70">
        <v>260.9011983988571</v>
      </c>
      <c r="AI10" s="70">
        <v>243.52150534786978</v>
      </c>
      <c r="AJ10" s="70">
        <v>236.2199360831402</v>
      </c>
      <c r="AK10" s="70">
        <v>195.78357249308954</v>
      </c>
      <c r="AL10" s="70">
        <v>147.50393262719248</v>
      </c>
      <c r="AM10" s="70">
        <v>141.54033224655979</v>
      </c>
      <c r="AN10" s="70">
        <v>133.87629931537575</v>
      </c>
      <c r="AO10" s="70">
        <v>143.5362528914041</v>
      </c>
      <c r="AP10" s="70">
        <v>133.86674370633605</v>
      </c>
      <c r="AQ10" s="70">
        <v>133.09348038861555</v>
      </c>
      <c r="AR10" s="70">
        <v>134.15283953365142</v>
      </c>
      <c r="AS10" s="70">
        <v>121.48155946083575</v>
      </c>
      <c r="AT10" s="70">
        <v>109.46905703179466</v>
      </c>
      <c r="AU10" s="70" t="e">
        <f>#REF!</f>
        <v>#REF!</v>
      </c>
      <c r="AV10" s="70" t="e">
        <f>#REF!</f>
        <v>#REF!</v>
      </c>
      <c r="AW10" s="70" t="e">
        <f>#REF!</f>
        <v>#REF!</v>
      </c>
      <c r="AX10" s="70" t="e">
        <f>#REF!</f>
        <v>#REF!</v>
      </c>
      <c r="AY10" s="70" t="e">
        <f>#REF!</f>
        <v>#REF!</v>
      </c>
      <c r="AZ10" s="70" t="e">
        <f>#REF!</f>
        <v>#REF!</v>
      </c>
      <c r="BA10" s="70" t="e">
        <f>#REF!</f>
        <v>#REF!</v>
      </c>
      <c r="BB10" s="70" t="e">
        <f>#REF!</f>
        <v>#REF!</v>
      </c>
      <c r="BC10" s="70" t="e">
        <f>#REF!</f>
        <v>#REF!</v>
      </c>
      <c r="BD10" s="70" t="e">
        <f>#REF!</f>
        <v>#REF!</v>
      </c>
      <c r="BE10" s="70" t="e">
        <f>#REF!</f>
        <v>#REF!</v>
      </c>
      <c r="BG10" s="191">
        <f t="shared" si="1"/>
        <v>-0.0988833406679619</v>
      </c>
      <c r="BH10" s="144">
        <f t="shared" si="2"/>
        <v>-0.6938641134570821</v>
      </c>
      <c r="BI10" s="223">
        <f>AS10-Z10</f>
        <v>-236.1016636888225</v>
      </c>
      <c r="BN10" s="11"/>
      <c r="BO10" s="194"/>
      <c r="BP10" s="194"/>
    </row>
    <row r="11" spans="25:68" ht="15" thickTop="1">
      <c r="Y11" s="58" t="s">
        <v>12</v>
      </c>
      <c r="Z11" s="71">
        <f aca="true" t="shared" si="3" ref="Z11:AO11">SUM(Z6:Z10)</f>
        <v>33382.334767766</v>
      </c>
      <c r="AA11" s="71">
        <f t="shared" si="3"/>
        <v>31906.453686223274</v>
      </c>
      <c r="AB11" s="71">
        <f t="shared" si="3"/>
        <v>31665.96650635078</v>
      </c>
      <c r="AC11" s="71">
        <f t="shared" si="3"/>
        <v>31402.68749356251</v>
      </c>
      <c r="AD11" s="71">
        <f t="shared" si="3"/>
        <v>31131.834441523533</v>
      </c>
      <c r="AE11" s="71">
        <f t="shared" si="3"/>
        <v>30455.37185970513</v>
      </c>
      <c r="AF11" s="71">
        <f t="shared" si="3"/>
        <v>29531.308987039287</v>
      </c>
      <c r="AG11" s="71">
        <f t="shared" si="3"/>
        <v>28855.08443460092</v>
      </c>
      <c r="AH11" s="71">
        <f t="shared" si="3"/>
        <v>27797.731409385873</v>
      </c>
      <c r="AI11" s="71">
        <f t="shared" si="3"/>
        <v>26998.971368753202</v>
      </c>
      <c r="AJ11" s="71">
        <f t="shared" si="3"/>
        <v>26385.662155631915</v>
      </c>
      <c r="AK11" s="71">
        <f t="shared" si="3"/>
        <v>25791.644325562964</v>
      </c>
      <c r="AL11" s="71">
        <f t="shared" si="3"/>
        <v>24994.188220735574</v>
      </c>
      <c r="AM11" s="71">
        <f t="shared" si="3"/>
        <v>24038.464862976907</v>
      </c>
      <c r="AN11" s="71">
        <f t="shared" si="3"/>
        <v>23516.661369083293</v>
      </c>
      <c r="AO11" s="71">
        <f t="shared" si="3"/>
        <v>23064.65677251317</v>
      </c>
      <c r="AP11" s="71">
        <f aca="true" t="shared" si="4" ref="AP11:BE11">SUM(AP6:AP10)</f>
        <v>22668.723492550824</v>
      </c>
      <c r="AQ11" s="71">
        <f t="shared" si="4"/>
        <v>22264.216237808556</v>
      </c>
      <c r="AR11" s="71">
        <f>SUM(AR6:AR10)</f>
        <v>21747.48479721129</v>
      </c>
      <c r="AS11" s="71">
        <f>SUM(AS6:AS10)</f>
        <v>21210.414842378334</v>
      </c>
      <c r="AT11" s="71">
        <f>SUM(AT6:AT10)</f>
        <v>20767.276685072007</v>
      </c>
      <c r="AU11" s="71" t="e">
        <f t="shared" si="4"/>
        <v>#REF!</v>
      </c>
      <c r="AV11" s="71" t="e">
        <f t="shared" si="4"/>
        <v>#REF!</v>
      </c>
      <c r="AW11" s="71" t="e">
        <f t="shared" si="4"/>
        <v>#REF!</v>
      </c>
      <c r="AX11" s="71" t="e">
        <f t="shared" si="4"/>
        <v>#REF!</v>
      </c>
      <c r="AY11" s="71" t="e">
        <f t="shared" si="4"/>
        <v>#REF!</v>
      </c>
      <c r="AZ11" s="71" t="e">
        <f t="shared" si="4"/>
        <v>#REF!</v>
      </c>
      <c r="BA11" s="71" t="e">
        <f t="shared" si="4"/>
        <v>#REF!</v>
      </c>
      <c r="BB11" s="71" t="e">
        <f t="shared" si="4"/>
        <v>#REF!</v>
      </c>
      <c r="BC11" s="71" t="e">
        <f t="shared" si="4"/>
        <v>#REF!</v>
      </c>
      <c r="BD11" s="71" t="e">
        <f t="shared" si="4"/>
        <v>#REF!</v>
      </c>
      <c r="BE11" s="71" t="e">
        <f t="shared" si="4"/>
        <v>#REF!</v>
      </c>
      <c r="BG11" s="191">
        <f t="shared" si="1"/>
        <v>-0.020892479501199435</v>
      </c>
      <c r="BH11" s="144">
        <f t="shared" si="2"/>
        <v>-0.3778962187772168</v>
      </c>
      <c r="BN11" s="189"/>
      <c r="BO11" s="193"/>
      <c r="BP11" s="193"/>
    </row>
    <row r="12" spans="66:68" ht="14.25">
      <c r="BN12" s="189"/>
      <c r="BO12" s="193"/>
      <c r="BP12" s="193"/>
    </row>
    <row r="13" spans="25:68" ht="14.25">
      <c r="Y13" s="64" t="s">
        <v>121</v>
      </c>
      <c r="BN13" s="189"/>
      <c r="BO13" s="193"/>
      <c r="BP13" s="193"/>
    </row>
    <row r="14" spans="25:68" ht="42.75">
      <c r="Y14" s="377"/>
      <c r="Z14" s="376" t="s">
        <v>124</v>
      </c>
      <c r="AA14" s="377">
        <v>1990</v>
      </c>
      <c r="AB14" s="377">
        <f aca="true" t="shared" si="5" ref="AB14:AP14">AA14+1</f>
        <v>1991</v>
      </c>
      <c r="AC14" s="377">
        <f t="shared" si="5"/>
        <v>1992</v>
      </c>
      <c r="AD14" s="377">
        <f t="shared" si="5"/>
        <v>1993</v>
      </c>
      <c r="AE14" s="377">
        <f t="shared" si="5"/>
        <v>1994</v>
      </c>
      <c r="AF14" s="377">
        <f t="shared" si="5"/>
        <v>1995</v>
      </c>
      <c r="AG14" s="377">
        <f t="shared" si="5"/>
        <v>1996</v>
      </c>
      <c r="AH14" s="377">
        <f t="shared" si="5"/>
        <v>1997</v>
      </c>
      <c r="AI14" s="377">
        <f t="shared" si="5"/>
        <v>1998</v>
      </c>
      <c r="AJ14" s="377">
        <f t="shared" si="5"/>
        <v>1999</v>
      </c>
      <c r="AK14" s="377">
        <f t="shared" si="5"/>
        <v>2000</v>
      </c>
      <c r="AL14" s="377">
        <f t="shared" si="5"/>
        <v>2001</v>
      </c>
      <c r="AM14" s="377">
        <f t="shared" si="5"/>
        <v>2002</v>
      </c>
      <c r="AN14" s="377">
        <f t="shared" si="5"/>
        <v>2003</v>
      </c>
      <c r="AO14" s="377">
        <f t="shared" si="5"/>
        <v>2004</v>
      </c>
      <c r="AP14" s="377">
        <f t="shared" si="5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  <c r="BN14" s="189"/>
      <c r="BO14" s="193"/>
      <c r="BP14" s="193"/>
    </row>
    <row r="15" spans="25:68" ht="14.25">
      <c r="Y15" s="56" t="s">
        <v>7</v>
      </c>
      <c r="Z15" s="409">
        <f aca="true" t="shared" si="6" ref="Z15:Z20">Z6/Z$11</f>
        <v>0.5360572732634038</v>
      </c>
      <c r="AA15" s="409">
        <f aca="true" t="shared" si="7" ref="AA15:AO15">AA6/AA$11</f>
        <v>0.5592456998117652</v>
      </c>
      <c r="AB15" s="409">
        <f t="shared" si="7"/>
        <v>0.5673413596626855</v>
      </c>
      <c r="AC15" s="409">
        <f t="shared" si="7"/>
        <v>0.5749371333069826</v>
      </c>
      <c r="AD15" s="409">
        <f t="shared" si="7"/>
        <v>0.5825874319378366</v>
      </c>
      <c r="AE15" s="409">
        <f t="shared" si="7"/>
        <v>0.5910245300316498</v>
      </c>
      <c r="AF15" s="409">
        <f t="shared" si="7"/>
        <v>0.5988366293614972</v>
      </c>
      <c r="AG15" s="409">
        <f t="shared" si="7"/>
        <v>0.5996275613112727</v>
      </c>
      <c r="AH15" s="409">
        <f t="shared" si="7"/>
        <v>0.6063871494330909</v>
      </c>
      <c r="AI15" s="409">
        <f t="shared" si="7"/>
        <v>0.6132665882745367</v>
      </c>
      <c r="AJ15" s="409">
        <f t="shared" si="7"/>
        <v>0.6153948949761898</v>
      </c>
      <c r="AK15" s="409">
        <f t="shared" si="7"/>
        <v>0.6224190402202757</v>
      </c>
      <c r="AL15" s="409">
        <f t="shared" si="7"/>
        <v>0.6349924229300606</v>
      </c>
      <c r="AM15" s="409">
        <f t="shared" si="7"/>
        <v>0.6523027195538857</v>
      </c>
      <c r="AN15" s="409">
        <f t="shared" si="7"/>
        <v>0.6601742920333472</v>
      </c>
      <c r="AO15" s="409">
        <f t="shared" si="7"/>
        <v>0.6676889447808706</v>
      </c>
      <c r="AP15" s="409">
        <f aca="true" t="shared" si="8" ref="AP15:AQ20">AP6/AP$11</f>
        <v>0.6756944686831396</v>
      </c>
      <c r="AQ15" s="409">
        <f t="shared" si="8"/>
        <v>0.6835601106150454</v>
      </c>
      <c r="AR15" s="409">
        <f aca="true" t="shared" si="9" ref="AR15:AS20">AR6/AR$11</f>
        <v>0.6931401418863081</v>
      </c>
      <c r="AS15" s="409">
        <f t="shared" si="9"/>
        <v>0.703331416371002</v>
      </c>
      <c r="AT15" s="409">
        <f aca="true" t="shared" si="10" ref="AT15:AT20">AT6/AT$11</f>
        <v>0.7130670653185162</v>
      </c>
      <c r="BN15" s="189"/>
      <c r="BO15" s="193"/>
      <c r="BP15" s="193"/>
    </row>
    <row r="16" spans="25:68" ht="14.25">
      <c r="Y16" s="56" t="s">
        <v>8</v>
      </c>
      <c r="Z16" s="409">
        <f t="shared" si="6"/>
        <v>0.33741011784220887</v>
      </c>
      <c r="AA16" s="409">
        <f aca="true" t="shared" si="11" ref="AA16:AO16">AA7/AA$11</f>
        <v>0.30832231110011915</v>
      </c>
      <c r="AB16" s="409">
        <f t="shared" si="11"/>
        <v>0.30703422009122994</v>
      </c>
      <c r="AC16" s="409">
        <f t="shared" si="11"/>
        <v>0.3072272836109463</v>
      </c>
      <c r="AD16" s="409">
        <f t="shared" si="11"/>
        <v>0.3039981281277743</v>
      </c>
      <c r="AE16" s="409">
        <f t="shared" si="11"/>
        <v>0.3048785253658424</v>
      </c>
      <c r="AF16" s="409">
        <f t="shared" si="11"/>
        <v>0.30513515444951234</v>
      </c>
      <c r="AG16" s="409">
        <f t="shared" si="11"/>
        <v>0.3041814965062277</v>
      </c>
      <c r="AH16" s="409">
        <f t="shared" si="11"/>
        <v>0.306155950130722</v>
      </c>
      <c r="AI16" s="409">
        <f t="shared" si="11"/>
        <v>0.3034364136601296</v>
      </c>
      <c r="AJ16" s="409">
        <f t="shared" si="11"/>
        <v>0.29907140906625224</v>
      </c>
      <c r="AK16" s="409">
        <f t="shared" si="11"/>
        <v>0.29492037720961417</v>
      </c>
      <c r="AL16" s="409">
        <f t="shared" si="11"/>
        <v>0.29047625919249487</v>
      </c>
      <c r="AM16" s="409">
        <f t="shared" si="11"/>
        <v>0.2881851575717586</v>
      </c>
      <c r="AN16" s="409">
        <f t="shared" si="11"/>
        <v>0.28203749544669793</v>
      </c>
      <c r="AO16" s="409">
        <f t="shared" si="11"/>
        <v>0.27420882681969727</v>
      </c>
      <c r="AP16" s="409">
        <f t="shared" si="8"/>
        <v>0.2654740695732037</v>
      </c>
      <c r="AQ16" s="409">
        <f t="shared" si="8"/>
        <v>0.25500134536143887</v>
      </c>
      <c r="AR16" s="409">
        <f t="shared" si="9"/>
        <v>0.24580776336182947</v>
      </c>
      <c r="AS16" s="409">
        <f t="shared" si="9"/>
        <v>0.23630256709219336</v>
      </c>
      <c r="AT16" s="409">
        <f t="shared" si="10"/>
        <v>0.22775619721393398</v>
      </c>
      <c r="BN16" s="188"/>
      <c r="BO16" s="188"/>
      <c r="BP16" s="188"/>
    </row>
    <row r="17" spans="25:46" ht="14.25">
      <c r="Y17" s="56" t="s">
        <v>10</v>
      </c>
      <c r="Z17" s="409">
        <f t="shared" si="6"/>
        <v>0.024840334201823747</v>
      </c>
      <c r="AA17" s="409">
        <f aca="true" t="shared" si="12" ref="AA17:AO17">AA8/AA$11</f>
        <v>0.02603578503274108</v>
      </c>
      <c r="AB17" s="409">
        <f t="shared" si="12"/>
        <v>0.02639329535147001</v>
      </c>
      <c r="AC17" s="409">
        <f t="shared" si="12"/>
        <v>0.027093048850333305</v>
      </c>
      <c r="AD17" s="409">
        <f t="shared" si="12"/>
        <v>0.027978318797163608</v>
      </c>
      <c r="AE17" s="409">
        <f t="shared" si="12"/>
        <v>0.028564042092329007</v>
      </c>
      <c r="AF17" s="409">
        <f t="shared" si="12"/>
        <v>0.03059784717541313</v>
      </c>
      <c r="AG17" s="409">
        <f t="shared" si="12"/>
        <v>0.031297427696950084</v>
      </c>
      <c r="AH17" s="409">
        <f t="shared" si="12"/>
        <v>0.03212332865998831</v>
      </c>
      <c r="AI17" s="409">
        <f t="shared" si="12"/>
        <v>0.03212847219646195</v>
      </c>
      <c r="AJ17" s="409">
        <f t="shared" si="12"/>
        <v>0.03381467097211056</v>
      </c>
      <c r="AK17" s="409">
        <f t="shared" si="12"/>
        <v>0.0346244478689315</v>
      </c>
      <c r="AL17" s="409">
        <f t="shared" si="12"/>
        <v>0.03509471694150716</v>
      </c>
      <c r="AM17" s="409">
        <f t="shared" si="12"/>
        <v>0.036716343461474774</v>
      </c>
      <c r="AN17" s="409">
        <f t="shared" si="12"/>
        <v>0.03553874494509984</v>
      </c>
      <c r="AO17" s="409">
        <f t="shared" si="12"/>
        <v>0.035708613457741734</v>
      </c>
      <c r="AP17" s="409">
        <f t="shared" si="8"/>
        <v>0.035468581105010784</v>
      </c>
      <c r="AQ17" s="409">
        <f t="shared" si="8"/>
        <v>0.03711257476186921</v>
      </c>
      <c r="AR17" s="409">
        <f t="shared" si="9"/>
        <v>0.035733155662094056</v>
      </c>
      <c r="AS17" s="409">
        <f t="shared" si="9"/>
        <v>0.035374688932215875</v>
      </c>
      <c r="AT17" s="409">
        <f t="shared" si="10"/>
        <v>0.03491670883995555</v>
      </c>
    </row>
    <row r="18" spans="19:46" ht="14.25">
      <c r="S18" s="189"/>
      <c r="Y18" s="266" t="s">
        <v>134</v>
      </c>
      <c r="Z18" s="409">
        <f t="shared" si="6"/>
        <v>0.09098052473147505</v>
      </c>
      <c r="AA18" s="409">
        <f aca="true" t="shared" si="13" ref="AA18:AO18">AA9/AA$11</f>
        <v>0.09518896596284865</v>
      </c>
      <c r="AB18" s="409">
        <f t="shared" si="13"/>
        <v>0.08825738483319612</v>
      </c>
      <c r="AC18" s="409">
        <f t="shared" si="13"/>
        <v>0.08048168959573493</v>
      </c>
      <c r="AD18" s="409">
        <f t="shared" si="13"/>
        <v>0.07513945048270487</v>
      </c>
      <c r="AE18" s="409">
        <f t="shared" si="13"/>
        <v>0.06499782709654353</v>
      </c>
      <c r="AF18" s="409">
        <f t="shared" si="13"/>
        <v>0.054514030117937554</v>
      </c>
      <c r="AG18" s="409">
        <f t="shared" si="13"/>
        <v>0.05408033512966141</v>
      </c>
      <c r="AH18" s="409">
        <f t="shared" si="13"/>
        <v>0.0459478706714401</v>
      </c>
      <c r="AI18" s="409">
        <f t="shared" si="13"/>
        <v>0.04214886722996132</v>
      </c>
      <c r="AJ18" s="409">
        <f t="shared" si="13"/>
        <v>0.04276643798233062</v>
      </c>
      <c r="AK18" s="409">
        <f t="shared" si="13"/>
        <v>0.04044516570277937</v>
      </c>
      <c r="AL18" s="409">
        <f t="shared" si="13"/>
        <v>0.033535071695438935</v>
      </c>
      <c r="AM18" s="409">
        <f t="shared" si="13"/>
        <v>0.01690770240574401</v>
      </c>
      <c r="AN18" s="409">
        <f t="shared" si="13"/>
        <v>0.016556639957267173</v>
      </c>
      <c r="AO18" s="409">
        <f t="shared" si="13"/>
        <v>0.01617040276441388</v>
      </c>
      <c r="AP18" s="409">
        <f t="shared" si="8"/>
        <v>0.017457530752035377</v>
      </c>
      <c r="AQ18" s="409">
        <f t="shared" si="8"/>
        <v>0.018348059284173397</v>
      </c>
      <c r="AR18" s="409">
        <f t="shared" si="9"/>
        <v>0.019150279091401483</v>
      </c>
      <c r="AS18" s="409">
        <f t="shared" si="9"/>
        <v>0.019263879067461666</v>
      </c>
      <c r="AT18" s="409">
        <f t="shared" si="10"/>
        <v>0.018988800305660095</v>
      </c>
    </row>
    <row r="19" spans="25:46" ht="15" thickBot="1">
      <c r="Y19" s="57" t="s">
        <v>11</v>
      </c>
      <c r="Z19" s="410">
        <f t="shared" si="6"/>
        <v>0.010711749961088425</v>
      </c>
      <c r="AA19" s="410">
        <f aca="true" t="shared" si="14" ref="AA19:AO19">AA10/AA$11</f>
        <v>0.011207238092526006</v>
      </c>
      <c r="AB19" s="410">
        <f t="shared" si="14"/>
        <v>0.010973740061418493</v>
      </c>
      <c r="AC19" s="410">
        <f t="shared" si="14"/>
        <v>0.010260844636002877</v>
      </c>
      <c r="AD19" s="410">
        <f t="shared" si="14"/>
        <v>0.010296670654520723</v>
      </c>
      <c r="AE19" s="410">
        <f t="shared" si="14"/>
        <v>0.0105350754136353</v>
      </c>
      <c r="AF19" s="410">
        <f t="shared" si="14"/>
        <v>0.010916338895639767</v>
      </c>
      <c r="AG19" s="410">
        <f t="shared" si="14"/>
        <v>0.010813179355888136</v>
      </c>
      <c r="AH19" s="410">
        <f t="shared" si="14"/>
        <v>0.009385701104758646</v>
      </c>
      <c r="AI19" s="410">
        <f t="shared" si="14"/>
        <v>0.009019658638910416</v>
      </c>
      <c r="AJ19" s="410">
        <f t="shared" si="14"/>
        <v>0.008952587003116767</v>
      </c>
      <c r="AK19" s="410">
        <f t="shared" si="14"/>
        <v>0.007590968998399295</v>
      </c>
      <c r="AL19" s="410">
        <f t="shared" si="14"/>
        <v>0.005901529240498433</v>
      </c>
      <c r="AM19" s="410">
        <f t="shared" si="14"/>
        <v>0.005888077007136783</v>
      </c>
      <c r="AN19" s="410">
        <f t="shared" si="14"/>
        <v>0.005692827617587726</v>
      </c>
      <c r="AO19" s="410">
        <f t="shared" si="14"/>
        <v>0.00622321217727638</v>
      </c>
      <c r="AP19" s="410">
        <f t="shared" si="8"/>
        <v>0.005905349886610335</v>
      </c>
      <c r="AQ19" s="410">
        <f t="shared" si="8"/>
        <v>0.005977909977473153</v>
      </c>
      <c r="AR19" s="410">
        <f t="shared" si="9"/>
        <v>0.0061686599983669845</v>
      </c>
      <c r="AS19" s="410">
        <f t="shared" si="9"/>
        <v>0.0057274485371269605</v>
      </c>
      <c r="AT19" s="410">
        <f t="shared" si="10"/>
        <v>0.005271228321934167</v>
      </c>
    </row>
    <row r="20" spans="25:46" ht="15" thickTop="1">
      <c r="Y20" s="58" t="s">
        <v>12</v>
      </c>
      <c r="Z20" s="411">
        <f t="shared" si="6"/>
        <v>1</v>
      </c>
      <c r="AA20" s="411">
        <f aca="true" t="shared" si="15" ref="AA20:AO20">AA11/AA$11</f>
        <v>1</v>
      </c>
      <c r="AB20" s="411">
        <f t="shared" si="15"/>
        <v>1</v>
      </c>
      <c r="AC20" s="411">
        <f t="shared" si="15"/>
        <v>1</v>
      </c>
      <c r="AD20" s="411">
        <f t="shared" si="15"/>
        <v>1</v>
      </c>
      <c r="AE20" s="411">
        <f t="shared" si="15"/>
        <v>1</v>
      </c>
      <c r="AF20" s="411">
        <f t="shared" si="15"/>
        <v>1</v>
      </c>
      <c r="AG20" s="411">
        <f t="shared" si="15"/>
        <v>1</v>
      </c>
      <c r="AH20" s="411">
        <f t="shared" si="15"/>
        <v>1</v>
      </c>
      <c r="AI20" s="411">
        <f t="shared" si="15"/>
        <v>1</v>
      </c>
      <c r="AJ20" s="411">
        <f t="shared" si="15"/>
        <v>1</v>
      </c>
      <c r="AK20" s="411">
        <f t="shared" si="15"/>
        <v>1</v>
      </c>
      <c r="AL20" s="411">
        <f t="shared" si="15"/>
        <v>1</v>
      </c>
      <c r="AM20" s="411">
        <f t="shared" si="15"/>
        <v>1</v>
      </c>
      <c r="AN20" s="411">
        <f t="shared" si="15"/>
        <v>1</v>
      </c>
      <c r="AO20" s="411">
        <f t="shared" si="15"/>
        <v>1</v>
      </c>
      <c r="AP20" s="411">
        <f t="shared" si="8"/>
        <v>1</v>
      </c>
      <c r="AQ20" s="411">
        <f t="shared" si="8"/>
        <v>1</v>
      </c>
      <c r="AR20" s="411">
        <f t="shared" si="9"/>
        <v>1</v>
      </c>
      <c r="AS20" s="411">
        <f t="shared" si="9"/>
        <v>1</v>
      </c>
      <c r="AT20" s="411">
        <f t="shared" si="10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6" ref="AB23:AP23">AA23+1</f>
        <v>1991</v>
      </c>
      <c r="AC23" s="377">
        <f t="shared" si="16"/>
        <v>1992</v>
      </c>
      <c r="AD23" s="377">
        <f t="shared" si="16"/>
        <v>1993</v>
      </c>
      <c r="AE23" s="377">
        <f t="shared" si="16"/>
        <v>1994</v>
      </c>
      <c r="AF23" s="377">
        <f t="shared" si="16"/>
        <v>1995</v>
      </c>
      <c r="AG23" s="377">
        <f t="shared" si="16"/>
        <v>1996</v>
      </c>
      <c r="AH23" s="377">
        <f t="shared" si="16"/>
        <v>1997</v>
      </c>
      <c r="AI23" s="377">
        <f t="shared" si="16"/>
        <v>1998</v>
      </c>
      <c r="AJ23" s="377">
        <f t="shared" si="16"/>
        <v>1999</v>
      </c>
      <c r="AK23" s="377">
        <f t="shared" si="16"/>
        <v>2000</v>
      </c>
      <c r="AL23" s="377">
        <f t="shared" si="16"/>
        <v>2001</v>
      </c>
      <c r="AM23" s="377">
        <f t="shared" si="16"/>
        <v>2002</v>
      </c>
      <c r="AN23" s="377">
        <f t="shared" si="16"/>
        <v>2003</v>
      </c>
      <c r="AO23" s="377">
        <f t="shared" si="16"/>
        <v>2004</v>
      </c>
      <c r="AP23" s="377">
        <f t="shared" si="16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7" ref="AA24:AP24">AA6/$Z6-1</f>
        <v>-0.0028665425846789994</v>
      </c>
      <c r="AB24" s="74">
        <f t="shared" si="17"/>
        <v>0.003943546226588657</v>
      </c>
      <c r="AC24" s="74">
        <f t="shared" si="17"/>
        <v>0.008925910765359202</v>
      </c>
      <c r="AD24" s="74">
        <f t="shared" si="17"/>
        <v>0.013533067782671493</v>
      </c>
      <c r="AE24" s="74">
        <f t="shared" si="17"/>
        <v>0.0058692041884818025</v>
      </c>
      <c r="AF24" s="74">
        <f t="shared" si="17"/>
        <v>-0.01175834916342866</v>
      </c>
      <c r="AG24" s="74">
        <f t="shared" si="17"/>
        <v>-0.0331123010248926</v>
      </c>
      <c r="AH24" s="74">
        <f t="shared" si="17"/>
        <v>-0.058042209164440584</v>
      </c>
      <c r="AI24" s="74">
        <f t="shared" si="17"/>
        <v>-0.07472970097163167</v>
      </c>
      <c r="AJ24" s="74">
        <f t="shared" si="17"/>
        <v>-0.09261000653356843</v>
      </c>
      <c r="AK24" s="74">
        <f t="shared" si="17"/>
        <v>-0.10291416403348463</v>
      </c>
      <c r="AL24" s="74">
        <f t="shared" si="17"/>
        <v>-0.11308974175693376</v>
      </c>
      <c r="AM24" s="74">
        <f t="shared" si="17"/>
        <v>-0.12375002694049986</v>
      </c>
      <c r="AN24" s="74">
        <f t="shared" si="17"/>
        <v>-0.13242631041805897</v>
      </c>
      <c r="AO24" s="74">
        <f t="shared" si="17"/>
        <v>-0.1394159736242938</v>
      </c>
      <c r="AP24" s="74">
        <f t="shared" si="17"/>
        <v>-0.1440477697525655</v>
      </c>
      <c r="AQ24" s="74">
        <f aca="true" t="shared" si="18" ref="AQ24:AR29">AQ6/$Z6-1</f>
        <v>-0.14953543789391166</v>
      </c>
      <c r="AR24" s="74">
        <f t="shared" si="18"/>
        <v>-0.15763136885147844</v>
      </c>
      <c r="AS24" s="74">
        <f aca="true" t="shared" si="19" ref="AS24:AT29">AS6/$Z6-1</f>
        <v>-0.16635475256839294</v>
      </c>
      <c r="AT24" s="74">
        <f t="shared" si="19"/>
        <v>-0.1724732790219814</v>
      </c>
    </row>
    <row r="25" spans="25:46" ht="14.25">
      <c r="Y25" s="56" t="s">
        <v>8</v>
      </c>
      <c r="Z25" s="65"/>
      <c r="AA25" s="74">
        <f aca="true" t="shared" si="20" ref="AA25:AP25">AA7/$Z7-1</f>
        <v>-0.12660906640583403</v>
      </c>
      <c r="AB25" s="74">
        <f t="shared" si="20"/>
        <v>-0.13681333924221906</v>
      </c>
      <c r="AC25" s="74">
        <f t="shared" si="20"/>
        <v>-0.1434518356231056</v>
      </c>
      <c r="AD25" s="74">
        <f t="shared" si="20"/>
        <v>-0.159764914990562</v>
      </c>
      <c r="AE25" s="74">
        <f t="shared" si="20"/>
        <v>-0.17564185713481995</v>
      </c>
      <c r="AF25" s="74">
        <f t="shared" si="20"/>
        <v>-0.19998130937244496</v>
      </c>
      <c r="AG25" s="74">
        <f t="shared" si="20"/>
        <v>-0.2207436820784675</v>
      </c>
      <c r="AH25" s="74">
        <f t="shared" si="20"/>
        <v>-0.2444255754290826</v>
      </c>
      <c r="AI25" s="74">
        <f t="shared" si="20"/>
        <v>-0.2726555898673382</v>
      </c>
      <c r="AJ25" s="74">
        <f t="shared" si="20"/>
        <v>-0.2994033042871078</v>
      </c>
      <c r="AK25" s="74">
        <f t="shared" si="20"/>
        <v>-0.3246809478765673</v>
      </c>
      <c r="AL25" s="74">
        <f t="shared" si="20"/>
        <v>-0.355422904140115</v>
      </c>
      <c r="AM25" s="74">
        <f t="shared" si="20"/>
        <v>-0.3849597624637666</v>
      </c>
      <c r="AN25" s="74">
        <f t="shared" si="20"/>
        <v>-0.4111458971759312</v>
      </c>
      <c r="AO25" s="74">
        <f t="shared" si="20"/>
        <v>-0.4384950136502296</v>
      </c>
      <c r="AP25" s="74">
        <f t="shared" si="20"/>
        <v>-0.46571330069186967</v>
      </c>
      <c r="AQ25" s="74">
        <f t="shared" si="18"/>
        <v>-0.49594831196616396</v>
      </c>
      <c r="AR25" s="74">
        <f t="shared" si="18"/>
        <v>-0.5253977186983202</v>
      </c>
      <c r="AS25" s="74">
        <f t="shared" si="19"/>
        <v>-0.5550176422943767</v>
      </c>
      <c r="AT25" s="74">
        <f t="shared" si="19"/>
        <v>-0.5800718947320627</v>
      </c>
    </row>
    <row r="26" spans="25:46" ht="14.25">
      <c r="Y26" s="56" t="s">
        <v>10</v>
      </c>
      <c r="Z26" s="65"/>
      <c r="AA26" s="74">
        <f aca="true" t="shared" si="21" ref="AA26:AP26">AA8/$Z8-1</f>
        <v>0.00178625979135405</v>
      </c>
      <c r="AB26" s="74">
        <f t="shared" si="21"/>
        <v>0.007887880952320847</v>
      </c>
      <c r="AC26" s="74">
        <f t="shared" si="21"/>
        <v>0.026007545656846265</v>
      </c>
      <c r="AD26" s="74">
        <f t="shared" si="21"/>
        <v>0.05039388314781723</v>
      </c>
      <c r="AE26" s="74">
        <f t="shared" si="21"/>
        <v>0.0490819827471618</v>
      </c>
      <c r="AF26" s="74">
        <f t="shared" si="21"/>
        <v>0.0896811198282863</v>
      </c>
      <c r="AG26" s="74">
        <f t="shared" si="21"/>
        <v>0.08907264992640496</v>
      </c>
      <c r="AH26" s="74">
        <f t="shared" si="21"/>
        <v>0.07685133996968396</v>
      </c>
      <c r="AI26" s="74">
        <f t="shared" si="21"/>
        <v>0.04607578695335901</v>
      </c>
      <c r="AJ26" s="74">
        <f t="shared" si="21"/>
        <v>0.07596717110354367</v>
      </c>
      <c r="AK26" s="74">
        <f t="shared" si="21"/>
        <v>0.07693066955185679</v>
      </c>
      <c r="AL26" s="74">
        <f t="shared" si="21"/>
        <v>0.057807488855665445</v>
      </c>
      <c r="AM26" s="74">
        <f t="shared" si="21"/>
        <v>0.06436849390646282</v>
      </c>
      <c r="AN26" s="74">
        <f t="shared" si="21"/>
        <v>0.007867890999374794</v>
      </c>
      <c r="AO26" s="74">
        <f t="shared" si="21"/>
        <v>-0.0067791204066859345</v>
      </c>
      <c r="AP26" s="74">
        <f t="shared" si="21"/>
        <v>-0.030390777477643183</v>
      </c>
      <c r="AQ26" s="74">
        <f t="shared" si="18"/>
        <v>-0.0035526552137620238</v>
      </c>
      <c r="AR26" s="74">
        <f t="shared" si="18"/>
        <v>-0.06285613898834608</v>
      </c>
      <c r="AS26" s="74">
        <f t="shared" si="19"/>
        <v>-0.09516862839919349</v>
      </c>
      <c r="AT26" s="74">
        <f t="shared" si="19"/>
        <v>-0.12554249791065464</v>
      </c>
    </row>
    <row r="27" spans="25:46" ht="14.25">
      <c r="Y27" s="56" t="s">
        <v>9</v>
      </c>
      <c r="Z27" s="65"/>
      <c r="AA27" s="74">
        <f aca="true" t="shared" si="22" ref="AA27:AP27">AA9/$Z9-1</f>
        <v>0</v>
      </c>
      <c r="AB27" s="74">
        <f t="shared" si="22"/>
        <v>-0.07980756751466511</v>
      </c>
      <c r="AC27" s="74">
        <f t="shared" si="22"/>
        <v>-0.16785548076179702</v>
      </c>
      <c r="AD27" s="74">
        <f t="shared" si="22"/>
        <v>-0.22979278701590822</v>
      </c>
      <c r="AE27" s="74">
        <f t="shared" si="22"/>
        <v>-0.3482251482976939</v>
      </c>
      <c r="AF27" s="74">
        <f t="shared" si="22"/>
        <v>-0.46993901156525997</v>
      </c>
      <c r="AG27" s="74">
        <f t="shared" si="22"/>
        <v>-0.4861970678874806</v>
      </c>
      <c r="AH27" s="74">
        <f t="shared" si="22"/>
        <v>-0.5794577838886299</v>
      </c>
      <c r="AI27" s="74">
        <f t="shared" si="22"/>
        <v>-0.6253135564794485</v>
      </c>
      <c r="AJ27" s="74">
        <f t="shared" si="22"/>
        <v>-0.6284596966055753</v>
      </c>
      <c r="AK27" s="74">
        <f t="shared" si="22"/>
        <v>-0.6565365683261666</v>
      </c>
      <c r="AL27" s="74">
        <f t="shared" si="22"/>
        <v>-0.7240228472051182</v>
      </c>
      <c r="AM27" s="74">
        <f t="shared" si="22"/>
        <v>-0.86617841197195</v>
      </c>
      <c r="AN27" s="74">
        <f t="shared" si="22"/>
        <v>-0.8718015646040972</v>
      </c>
      <c r="AO27" s="74">
        <f t="shared" si="22"/>
        <v>-0.8771987781186689</v>
      </c>
      <c r="AP27" s="74">
        <f t="shared" si="22"/>
        <v>-0.8696999040647174</v>
      </c>
      <c r="AQ27" s="74">
        <f t="shared" si="18"/>
        <v>-0.8654968669453331</v>
      </c>
      <c r="AR27" s="74">
        <f t="shared" si="18"/>
        <v>-0.862874255595629</v>
      </c>
      <c r="AS27" s="74">
        <f t="shared" si="19"/>
        <v>-0.8654673302830895</v>
      </c>
      <c r="AT27" s="74">
        <f t="shared" si="19"/>
        <v>-0.8701589762655135</v>
      </c>
    </row>
    <row r="28" spans="25:46" ht="15" thickBot="1">
      <c r="Y28" s="57" t="s">
        <v>11</v>
      </c>
      <c r="Z28" s="78"/>
      <c r="AA28" s="75">
        <f aca="true" t="shared" si="23" ref="AA28:AP28">AA10/$Z10-1</f>
        <v>0</v>
      </c>
      <c r="AB28" s="75">
        <f t="shared" si="23"/>
        <v>-0.028214796618570404</v>
      </c>
      <c r="AC28" s="75">
        <f t="shared" si="23"/>
        <v>-0.09890040509663811</v>
      </c>
      <c r="AD28" s="75">
        <f t="shared" si="23"/>
        <v>-0.10355345171976282</v>
      </c>
      <c r="AE28" s="75">
        <f t="shared" si="23"/>
        <v>-0.10272736940453264</v>
      </c>
      <c r="AF28" s="75">
        <f t="shared" si="23"/>
        <v>-0.09846503956520625</v>
      </c>
      <c r="AG28" s="75">
        <f t="shared" si="23"/>
        <v>-0.12743332706621713</v>
      </c>
      <c r="AH28" s="75">
        <f t="shared" si="23"/>
        <v>-0.2703762886278842</v>
      </c>
      <c r="AI28" s="75">
        <f t="shared" si="23"/>
        <v>-0.3189795002044896</v>
      </c>
      <c r="AJ28" s="75">
        <f t="shared" si="23"/>
        <v>-0.3393987167449526</v>
      </c>
      <c r="AK28" s="75">
        <f t="shared" si="23"/>
        <v>-0.4524811014102056</v>
      </c>
      <c r="AL28" s="75">
        <f t="shared" si="23"/>
        <v>-0.5874976143233148</v>
      </c>
      <c r="AM28" s="75">
        <f t="shared" si="23"/>
        <v>-0.6041751315963687</v>
      </c>
      <c r="AN28" s="75">
        <f t="shared" si="23"/>
        <v>-0.6256079965492539</v>
      </c>
      <c r="AO28" s="75">
        <f t="shared" si="23"/>
        <v>-0.5985934361598102</v>
      </c>
      <c r="AP28" s="75">
        <f t="shared" si="23"/>
        <v>-0.6256347193047443</v>
      </c>
      <c r="AQ28" s="75">
        <f t="shared" si="18"/>
        <v>-0.6277971902140601</v>
      </c>
      <c r="AR28" s="75">
        <f t="shared" si="18"/>
        <v>-0.6248346375089728</v>
      </c>
      <c r="AS28" s="75">
        <f t="shared" si="19"/>
        <v>-0.6602705283799278</v>
      </c>
      <c r="AT28" s="75">
        <f t="shared" si="19"/>
        <v>-0.6938641134570821</v>
      </c>
    </row>
    <row r="29" spans="25:46" ht="15" thickTop="1">
      <c r="Y29" s="58" t="s">
        <v>12</v>
      </c>
      <c r="Z29" s="79"/>
      <c r="AA29" s="76">
        <f aca="true" t="shared" si="24" ref="AA29:AP29">AA11/$Z11-1</f>
        <v>-0.04421143972733255</v>
      </c>
      <c r="AB29" s="76">
        <f t="shared" si="24"/>
        <v>-0.051415464896498064</v>
      </c>
      <c r="AC29" s="76">
        <f t="shared" si="24"/>
        <v>-0.05930224137932494</v>
      </c>
      <c r="AD29" s="76">
        <f t="shared" si="24"/>
        <v>-0.06741590550507415</v>
      </c>
      <c r="AE29" s="76">
        <f t="shared" si="24"/>
        <v>-0.08767999387769443</v>
      </c>
      <c r="AF29" s="76">
        <f t="shared" si="24"/>
        <v>-0.11536118751182334</v>
      </c>
      <c r="AG29" s="76">
        <f t="shared" si="24"/>
        <v>-0.13561814548503637</v>
      </c>
      <c r="AH29" s="76">
        <f t="shared" si="24"/>
        <v>-0.16729217405646002</v>
      </c>
      <c r="AI29" s="76">
        <f t="shared" si="24"/>
        <v>-0.19121980063469302</v>
      </c>
      <c r="AJ29" s="76">
        <f t="shared" si="24"/>
        <v>-0.20959206900321647</v>
      </c>
      <c r="AK29" s="76">
        <f t="shared" si="24"/>
        <v>-0.22738644540622754</v>
      </c>
      <c r="AL29" s="76">
        <f t="shared" si="24"/>
        <v>-0.2512750113311434</v>
      </c>
      <c r="AM29" s="76">
        <f t="shared" si="24"/>
        <v>-0.27990462529935256</v>
      </c>
      <c r="AN29" s="76">
        <f t="shared" si="24"/>
        <v>-0.2955357516877162</v>
      </c>
      <c r="AO29" s="76">
        <f t="shared" si="24"/>
        <v>-0.3090759848593808</v>
      </c>
      <c r="AP29" s="76">
        <f t="shared" si="24"/>
        <v>-0.3209365477204501</v>
      </c>
      <c r="AQ29" s="76">
        <f t="shared" si="18"/>
        <v>-0.33305395225660206</v>
      </c>
      <c r="AR29" s="76">
        <f t="shared" si="18"/>
        <v>-0.3485331404018309</v>
      </c>
      <c r="AS29" s="76">
        <f t="shared" si="19"/>
        <v>-0.36462158833602254</v>
      </c>
      <c r="AT29" s="76">
        <f t="shared" si="19"/>
        <v>-0.3778962187772168</v>
      </c>
    </row>
    <row r="30" spans="26:42" ht="14.25"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25:42" ht="14.25">
      <c r="Y31" s="64" t="s">
        <v>13</v>
      </c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25:46" ht="28.5">
      <c r="Y32" s="377"/>
      <c r="Z32" s="376" t="s">
        <v>124</v>
      </c>
      <c r="AA32" s="377">
        <v>1990</v>
      </c>
      <c r="AB32" s="377">
        <f aca="true" t="shared" si="25" ref="AB32:AP32">AA32+1</f>
        <v>1991</v>
      </c>
      <c r="AC32" s="377">
        <f t="shared" si="25"/>
        <v>1992</v>
      </c>
      <c r="AD32" s="377">
        <f t="shared" si="25"/>
        <v>1993</v>
      </c>
      <c r="AE32" s="377">
        <f t="shared" si="25"/>
        <v>1994</v>
      </c>
      <c r="AF32" s="377">
        <f t="shared" si="25"/>
        <v>1995</v>
      </c>
      <c r="AG32" s="377">
        <f t="shared" si="25"/>
        <v>1996</v>
      </c>
      <c r="AH32" s="377">
        <f t="shared" si="25"/>
        <v>1997</v>
      </c>
      <c r="AI32" s="377">
        <f t="shared" si="25"/>
        <v>1998</v>
      </c>
      <c r="AJ32" s="377">
        <f t="shared" si="25"/>
        <v>1999</v>
      </c>
      <c r="AK32" s="377">
        <f t="shared" si="25"/>
        <v>2000</v>
      </c>
      <c r="AL32" s="377">
        <f t="shared" si="25"/>
        <v>2001</v>
      </c>
      <c r="AM32" s="377">
        <f t="shared" si="25"/>
        <v>2002</v>
      </c>
      <c r="AN32" s="377">
        <f t="shared" si="25"/>
        <v>2003</v>
      </c>
      <c r="AO32" s="377">
        <f t="shared" si="25"/>
        <v>2004</v>
      </c>
      <c r="AP32" s="377">
        <f t="shared" si="25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6" ref="AB33:AT33">AB6/AA6-1</f>
        <v>0.006829666340672391</v>
      </c>
      <c r="AC33" s="74">
        <f t="shared" si="26"/>
        <v>0.004962793533059839</v>
      </c>
      <c r="AD33" s="74">
        <f t="shared" si="26"/>
        <v>0.004566397758401619</v>
      </c>
      <c r="AE33" s="74">
        <f t="shared" si="26"/>
        <v>-0.0075615328574883955</v>
      </c>
      <c r="AF33" s="74">
        <f t="shared" si="26"/>
        <v>-0.017524697324968752</v>
      </c>
      <c r="AG33" s="74">
        <f t="shared" si="26"/>
        <v>-0.021608026582756623</v>
      </c>
      <c r="AH33" s="74">
        <f t="shared" si="26"/>
        <v>-0.025783664603421408</v>
      </c>
      <c r="AI33" s="74">
        <f t="shared" si="26"/>
        <v>-0.017715753263623957</v>
      </c>
      <c r="AJ33" s="74">
        <f t="shared" si="26"/>
        <v>-0.01932441318035716</v>
      </c>
      <c r="AK33" s="74">
        <f t="shared" si="26"/>
        <v>-0.011355820070873768</v>
      </c>
      <c r="AL33" s="74">
        <f t="shared" si="26"/>
        <v>-0.011342925409680626</v>
      </c>
      <c r="AM33" s="74">
        <f t="shared" si="26"/>
        <v>-0.01201957592043612</v>
      </c>
      <c r="AN33" s="74">
        <f t="shared" si="26"/>
        <v>-0.00990160769679127</v>
      </c>
      <c r="AO33" s="74">
        <f t="shared" si="26"/>
        <v>-0.008056564289775747</v>
      </c>
      <c r="AP33" s="74">
        <f t="shared" si="26"/>
        <v>-0.005382154428055341</v>
      </c>
      <c r="AQ33" s="74">
        <f t="shared" si="26"/>
        <v>-0.006411185049146728</v>
      </c>
      <c r="AR33" s="74">
        <f t="shared" si="26"/>
        <v>-0.009519421876342582</v>
      </c>
      <c r="AS33" s="74">
        <f t="shared" si="26"/>
        <v>-0.010355779399122023</v>
      </c>
      <c r="AT33" s="74">
        <f t="shared" si="26"/>
        <v>-0.007339484597842061</v>
      </c>
    </row>
    <row r="34" spans="25:46" ht="14.25">
      <c r="Y34" s="56" t="s">
        <v>8</v>
      </c>
      <c r="Z34" s="65"/>
      <c r="AA34" s="65"/>
      <c r="AB34" s="74">
        <f aca="true" t="shared" si="27" ref="AB34:AT34">AB7/AA7-1</f>
        <v>-0.011683511293611226</v>
      </c>
      <c r="AC34" s="74">
        <f t="shared" si="27"/>
        <v>-0.007690684625569433</v>
      </c>
      <c r="AD34" s="74">
        <f t="shared" si="27"/>
        <v>-0.01904513960323939</v>
      </c>
      <c r="AE34" s="74">
        <f t="shared" si="27"/>
        <v>-0.018895833353685276</v>
      </c>
      <c r="AF34" s="74">
        <f t="shared" si="27"/>
        <v>-0.029525337316411493</v>
      </c>
      <c r="AG34" s="74">
        <f t="shared" si="27"/>
        <v>-0.025952359550170057</v>
      </c>
      <c r="AH34" s="74">
        <f t="shared" si="27"/>
        <v>-0.030390377088992393</v>
      </c>
      <c r="AI34" s="74">
        <f t="shared" si="27"/>
        <v>-0.03736232132828876</v>
      </c>
      <c r="AJ34" s="74">
        <f t="shared" si="27"/>
        <v>-0.036774482689556964</v>
      </c>
      <c r="AK34" s="74">
        <f t="shared" si="27"/>
        <v>-0.03608016387193813</v>
      </c>
      <c r="AL34" s="74">
        <f t="shared" si="27"/>
        <v>-0.04552212197610084</v>
      </c>
      <c r="AM34" s="74">
        <f t="shared" si="27"/>
        <v>-0.045823623757912935</v>
      </c>
      <c r="AN34" s="74">
        <f t="shared" si="27"/>
        <v>-0.042576295198282654</v>
      </c>
      <c r="AO34" s="74">
        <f t="shared" si="27"/>
        <v>-0.04644463941600396</v>
      </c>
      <c r="AP34" s="74">
        <f t="shared" si="27"/>
        <v>-0.04847381181524435</v>
      </c>
      <c r="AQ34" s="74">
        <f t="shared" si="27"/>
        <v>-0.056589488964346124</v>
      </c>
      <c r="AR34" s="74">
        <f t="shared" si="27"/>
        <v>-0.0584253707135276</v>
      </c>
      <c r="AS34" s="74">
        <f t="shared" si="27"/>
        <v>-0.062409989928448484</v>
      </c>
      <c r="AT34" s="74">
        <f t="shared" si="27"/>
        <v>-0.05630392307431775</v>
      </c>
    </row>
    <row r="35" spans="25:46" ht="14.25">
      <c r="Y35" s="56" t="s">
        <v>10</v>
      </c>
      <c r="Z35" s="65"/>
      <c r="AA35" s="65"/>
      <c r="AB35" s="74">
        <f aca="true" t="shared" si="28" ref="AB35:AT35">AB8/AA8-1</f>
        <v>0.006090741514300335</v>
      </c>
      <c r="AC35" s="74">
        <f t="shared" si="28"/>
        <v>0.017977857504750228</v>
      </c>
      <c r="AD35" s="74">
        <f t="shared" si="28"/>
        <v>0.023768185325926616</v>
      </c>
      <c r="AE35" s="74">
        <f t="shared" si="28"/>
        <v>-0.0012489604344648741</v>
      </c>
      <c r="AF35" s="74">
        <f t="shared" si="28"/>
        <v>0.0386996800524686</v>
      </c>
      <c r="AG35" s="74">
        <f t="shared" si="28"/>
        <v>-0.0005583926258878602</v>
      </c>
      <c r="AH35" s="74">
        <f t="shared" si="28"/>
        <v>-0.011221758215622213</v>
      </c>
      <c r="AI35" s="74">
        <f t="shared" si="28"/>
        <v>-0.02857920297261396</v>
      </c>
      <c r="AJ35" s="74">
        <f t="shared" si="28"/>
        <v>0.028574778733041706</v>
      </c>
      <c r="AK35" s="74">
        <f t="shared" si="28"/>
        <v>0.0008954719755296381</v>
      </c>
      <c r="AL35" s="74">
        <f t="shared" si="28"/>
        <v>-0.01775711402494362</v>
      </c>
      <c r="AM35" s="74">
        <f t="shared" si="28"/>
        <v>0.006202456609467832</v>
      </c>
      <c r="AN35" s="74">
        <f t="shared" si="28"/>
        <v>-0.05308368598897417</v>
      </c>
      <c r="AO35" s="74">
        <f t="shared" si="28"/>
        <v>-0.01453266994301916</v>
      </c>
      <c r="AP35" s="74">
        <f t="shared" si="28"/>
        <v>-0.023772815852024065</v>
      </c>
      <c r="AQ35" s="74">
        <f t="shared" si="28"/>
        <v>0.02767931826603709</v>
      </c>
      <c r="AR35" s="74">
        <f t="shared" si="28"/>
        <v>-0.05951491976458234</v>
      </c>
      <c r="AS35" s="74">
        <f t="shared" si="28"/>
        <v>-0.034479753595105356</v>
      </c>
      <c r="AT35" s="74">
        <f t="shared" si="28"/>
        <v>-0.03356854157004341</v>
      </c>
    </row>
    <row r="36" spans="25:46" ht="14.25">
      <c r="Y36" s="56" t="s">
        <v>9</v>
      </c>
      <c r="Z36" s="65"/>
      <c r="AA36" s="65"/>
      <c r="AB36" s="74">
        <f aca="true" t="shared" si="29" ref="AB36:AT36">AB9/AA9-1</f>
        <v>-0.07980756751466511</v>
      </c>
      <c r="AC36" s="74">
        <f t="shared" si="29"/>
        <v>-0.09568423966422379</v>
      </c>
      <c r="AD36" s="74">
        <f t="shared" si="29"/>
        <v>-0.07443094897844493</v>
      </c>
      <c r="AE36" s="74">
        <f t="shared" si="29"/>
        <v>-0.15376688154208684</v>
      </c>
      <c r="AF36" s="74">
        <f t="shared" si="29"/>
        <v>-0.18674219011315596</v>
      </c>
      <c r="AG36" s="74">
        <f t="shared" si="29"/>
        <v>-0.030672048456594436</v>
      </c>
      <c r="AH36" s="74">
        <f t="shared" si="29"/>
        <v>-0.1815106730078485</v>
      </c>
      <c r="AI36" s="74">
        <f t="shared" si="29"/>
        <v>-0.10903964176256398</v>
      </c>
      <c r="AJ36" s="74">
        <f t="shared" si="29"/>
        <v>-0.00839672793220303</v>
      </c>
      <c r="AK36" s="74">
        <f t="shared" si="29"/>
        <v>-0.07556884532869912</v>
      </c>
      <c r="AL36" s="74">
        <f t="shared" si="29"/>
        <v>-0.1964875228494175</v>
      </c>
      <c r="AM36" s="74">
        <f t="shared" si="29"/>
        <v>-0.5150990338409931</v>
      </c>
      <c r="AN36" s="74">
        <f t="shared" si="29"/>
        <v>-0.0420197721085821</v>
      </c>
      <c r="AO36" s="74">
        <f t="shared" si="29"/>
        <v>-0.04210046322253436</v>
      </c>
      <c r="AP36" s="74">
        <f t="shared" si="29"/>
        <v>0.061065142016241136</v>
      </c>
      <c r="AQ36" s="74">
        <f t="shared" si="29"/>
        <v>0.03225659266952441</v>
      </c>
      <c r="AR36" s="74">
        <f t="shared" si="29"/>
        <v>0.019498514942682732</v>
      </c>
      <c r="AS36" s="74">
        <f t="shared" si="29"/>
        <v>-0.018910195884252134</v>
      </c>
      <c r="AT36" s="74">
        <f t="shared" si="29"/>
        <v>-0.03487365553880972</v>
      </c>
    </row>
    <row r="37" spans="25:46" ht="15" thickBot="1">
      <c r="Y37" s="57" t="s">
        <v>11</v>
      </c>
      <c r="Z37" s="78"/>
      <c r="AA37" s="78"/>
      <c r="AB37" s="75">
        <f aca="true" t="shared" si="30" ref="AB37:AT37">AB10/AA10-1</f>
        <v>-0.028214796618570626</v>
      </c>
      <c r="AC37" s="75">
        <f t="shared" si="30"/>
        <v>-0.0727378933452677</v>
      </c>
      <c r="AD37" s="75">
        <f t="shared" si="30"/>
        <v>-0.005163742886404976</v>
      </c>
      <c r="AE37" s="75">
        <f t="shared" si="30"/>
        <v>0.000921507608919736</v>
      </c>
      <c r="AF37" s="75">
        <f t="shared" si="30"/>
        <v>0.00475031745535115</v>
      </c>
      <c r="AG37" s="75">
        <f t="shared" si="30"/>
        <v>-0.032132184299364264</v>
      </c>
      <c r="AH37" s="75">
        <f t="shared" si="30"/>
        <v>-0.16381895618481268</v>
      </c>
      <c r="AI37" s="75">
        <f t="shared" si="30"/>
        <v>-0.06661407903699168</v>
      </c>
      <c r="AJ37" s="75">
        <f t="shared" si="30"/>
        <v>-0.02998326268679763</v>
      </c>
      <c r="AK37" s="75">
        <f t="shared" si="30"/>
        <v>-0.1711809945449254</v>
      </c>
      <c r="AL37" s="75">
        <f t="shared" si="30"/>
        <v>-0.24659699100955546</v>
      </c>
      <c r="AM37" s="75">
        <f t="shared" si="30"/>
        <v>-0.04043011107849814</v>
      </c>
      <c r="AN37" s="75">
        <f t="shared" si="30"/>
        <v>-0.05414734308969604</v>
      </c>
      <c r="AO37" s="75">
        <f t="shared" si="30"/>
        <v>0.07215581567034635</v>
      </c>
      <c r="AP37" s="75">
        <f t="shared" si="30"/>
        <v>-0.06736632028692957</v>
      </c>
      <c r="AQ37" s="75">
        <f t="shared" si="30"/>
        <v>-0.005776366081009732</v>
      </c>
      <c r="AR37" s="75">
        <f t="shared" si="30"/>
        <v>0.007959511930581975</v>
      </c>
      <c r="AS37" s="75">
        <f t="shared" si="30"/>
        <v>-0.09445405790040806</v>
      </c>
      <c r="AT37" s="75">
        <f t="shared" si="30"/>
        <v>-0.0988833406679619</v>
      </c>
    </row>
    <row r="38" spans="25:46" ht="15" thickTop="1">
      <c r="Y38" s="58" t="s">
        <v>12</v>
      </c>
      <c r="Z38" s="79"/>
      <c r="AA38" s="79"/>
      <c r="AB38" s="76">
        <f aca="true" t="shared" si="31" ref="AB38:AT38">AB11/AA11-1</f>
        <v>-0.007537258206051778</v>
      </c>
      <c r="AC38" s="76">
        <f t="shared" si="31"/>
        <v>-0.008314257919001644</v>
      </c>
      <c r="AD38" s="76">
        <f t="shared" si="31"/>
        <v>-0.008625155158917486</v>
      </c>
      <c r="AE38" s="76">
        <f t="shared" si="31"/>
        <v>-0.021728966312249853</v>
      </c>
      <c r="AF38" s="76">
        <f t="shared" si="31"/>
        <v>-0.030341539644388682</v>
      </c>
      <c r="AG38" s="76">
        <f t="shared" si="31"/>
        <v>-0.02289856344448349</v>
      </c>
      <c r="AH38" s="76">
        <f t="shared" si="31"/>
        <v>-0.03664356025751736</v>
      </c>
      <c r="AI38" s="76">
        <f t="shared" si="31"/>
        <v>-0.028734720429846705</v>
      </c>
      <c r="AJ38" s="76">
        <f t="shared" si="31"/>
        <v>-0.022716021464102565</v>
      </c>
      <c r="AK38" s="76">
        <f t="shared" si="31"/>
        <v>-0.02251290214227808</v>
      </c>
      <c r="AL38" s="76">
        <f t="shared" si="31"/>
        <v>-0.03091916493424207</v>
      </c>
      <c r="AM38" s="76">
        <f t="shared" si="31"/>
        <v>-0.038237823501936496</v>
      </c>
      <c r="AN38" s="76">
        <f t="shared" si="31"/>
        <v>-0.021707022343896654</v>
      </c>
      <c r="AO38" s="76">
        <f t="shared" si="31"/>
        <v>-0.01922061084590687</v>
      </c>
      <c r="AP38" s="76">
        <f t="shared" si="31"/>
        <v>-0.017166233335593972</v>
      </c>
      <c r="AQ38" s="76">
        <f t="shared" si="31"/>
        <v>-0.017844289065292673</v>
      </c>
      <c r="AR38" s="76">
        <f t="shared" si="31"/>
        <v>-0.02320905596127676</v>
      </c>
      <c r="AS38" s="76">
        <f t="shared" si="31"/>
        <v>-0.024695727337711526</v>
      </c>
      <c r="AT38" s="76">
        <f t="shared" si="31"/>
        <v>-0.020892479501199435</v>
      </c>
    </row>
    <row r="43" ht="18.75">
      <c r="Y43" s="64" t="s">
        <v>129</v>
      </c>
    </row>
    <row r="44" spans="25:57" ht="42.75">
      <c r="Y44" s="377"/>
      <c r="Z44" s="376" t="s">
        <v>124</v>
      </c>
      <c r="AA44" s="377">
        <v>1990</v>
      </c>
      <c r="AB44" s="377">
        <f aca="true" t="shared" si="32" ref="AB44:BE44">AA44+1</f>
        <v>1991</v>
      </c>
      <c r="AC44" s="377">
        <f t="shared" si="32"/>
        <v>1992</v>
      </c>
      <c r="AD44" s="377">
        <f t="shared" si="32"/>
        <v>1993</v>
      </c>
      <c r="AE44" s="377">
        <f t="shared" si="32"/>
        <v>1994</v>
      </c>
      <c r="AF44" s="377">
        <f t="shared" si="32"/>
        <v>1995</v>
      </c>
      <c r="AG44" s="377">
        <f t="shared" si="32"/>
        <v>1996</v>
      </c>
      <c r="AH44" s="377">
        <f t="shared" si="32"/>
        <v>1997</v>
      </c>
      <c r="AI44" s="377">
        <f t="shared" si="32"/>
        <v>1998</v>
      </c>
      <c r="AJ44" s="377">
        <f t="shared" si="32"/>
        <v>1999</v>
      </c>
      <c r="AK44" s="377">
        <f t="shared" si="32"/>
        <v>2000</v>
      </c>
      <c r="AL44" s="377">
        <f t="shared" si="32"/>
        <v>2001</v>
      </c>
      <c r="AM44" s="377">
        <f t="shared" si="32"/>
        <v>2002</v>
      </c>
      <c r="AN44" s="377">
        <f t="shared" si="32"/>
        <v>2003</v>
      </c>
      <c r="AO44" s="377">
        <f t="shared" si="32"/>
        <v>2004</v>
      </c>
      <c r="AP44" s="377">
        <f t="shared" si="32"/>
        <v>2005</v>
      </c>
      <c r="AQ44" s="377">
        <f t="shared" si="32"/>
        <v>2006</v>
      </c>
      <c r="AR44" s="377">
        <f t="shared" si="32"/>
        <v>2007</v>
      </c>
      <c r="AS44" s="378">
        <v>2008</v>
      </c>
      <c r="AT44" s="378" t="s">
        <v>202</v>
      </c>
      <c r="AU44" s="68" t="e">
        <f t="shared" si="32"/>
        <v>#VALUE!</v>
      </c>
      <c r="AV44" s="68" t="e">
        <f t="shared" si="32"/>
        <v>#VALUE!</v>
      </c>
      <c r="AW44" s="68" t="e">
        <f t="shared" si="32"/>
        <v>#VALUE!</v>
      </c>
      <c r="AX44" s="68" t="e">
        <f t="shared" si="32"/>
        <v>#VALUE!</v>
      </c>
      <c r="AY44" s="68" t="e">
        <f t="shared" si="32"/>
        <v>#VALUE!</v>
      </c>
      <c r="AZ44" s="68" t="e">
        <f t="shared" si="32"/>
        <v>#VALUE!</v>
      </c>
      <c r="BA44" s="68" t="e">
        <f t="shared" si="32"/>
        <v>#VALUE!</v>
      </c>
      <c r="BB44" s="68" t="e">
        <f t="shared" si="32"/>
        <v>#VALUE!</v>
      </c>
      <c r="BC44" s="68" t="e">
        <f t="shared" si="32"/>
        <v>#VALUE!</v>
      </c>
      <c r="BD44" s="68" t="e">
        <f t="shared" si="32"/>
        <v>#VALUE!</v>
      </c>
      <c r="BE44" s="68" t="e">
        <f t="shared" si="32"/>
        <v>#VALUE!</v>
      </c>
    </row>
    <row r="45" spans="25:57" ht="14.25">
      <c r="Y45" s="56" t="s">
        <v>7</v>
      </c>
      <c r="Z45" s="69">
        <f>Z6/21</f>
        <v>852.1353976559412</v>
      </c>
      <c r="AA45" s="69">
        <f aca="true" t="shared" si="33" ref="AA45:AO45">AA6/21</f>
        <v>849.6927152506481</v>
      </c>
      <c r="AB45" s="69">
        <f t="shared" si="33"/>
        <v>855.4958329879099</v>
      </c>
      <c r="AC45" s="69">
        <f t="shared" si="33"/>
        <v>859.741482175422</v>
      </c>
      <c r="AD45" s="69">
        <f t="shared" si="33"/>
        <v>863.6674037524327</v>
      </c>
      <c r="AE45" s="69">
        <f t="shared" si="33"/>
        <v>857.136754301017</v>
      </c>
      <c r="AF45" s="69">
        <f t="shared" si="33"/>
        <v>842.1156921157856</v>
      </c>
      <c r="AG45" s="69">
        <f t="shared" si="33"/>
        <v>823.9192338547912</v>
      </c>
      <c r="AH45" s="69">
        <f t="shared" si="33"/>
        <v>802.6755766687713</v>
      </c>
      <c r="AI45" s="69">
        <f t="shared" si="33"/>
        <v>788.4555742017702</v>
      </c>
      <c r="AJ45" s="69">
        <f t="shared" si="33"/>
        <v>773.2191329115395</v>
      </c>
      <c r="AK45" s="69">
        <f t="shared" si="33"/>
        <v>764.438595562839</v>
      </c>
      <c r="AL45" s="69">
        <f t="shared" si="33"/>
        <v>755.7676255930887</v>
      </c>
      <c r="AM45" s="69">
        <f t="shared" si="33"/>
        <v>746.6836192390649</v>
      </c>
      <c r="AN45" s="69">
        <f t="shared" si="33"/>
        <v>739.2902509677394</v>
      </c>
      <c r="AO45" s="69">
        <f t="shared" si="33"/>
        <v>733.3341115320134</v>
      </c>
      <c r="AP45" s="69">
        <f aca="true" t="shared" si="34" ref="AP45:AQ49">AP6/21</f>
        <v>729.3871940963874</v>
      </c>
      <c r="AQ45" s="69">
        <f t="shared" si="34"/>
        <v>724.7109578225575</v>
      </c>
      <c r="AR45" s="69">
        <f aca="true" t="shared" si="35" ref="AR45:AS49">AR6/21</f>
        <v>717.8121284766363</v>
      </c>
      <c r="AS45" s="69">
        <f t="shared" si="35"/>
        <v>710.378624424118</v>
      </c>
      <c r="AT45" s="69">
        <f>AT6/21</f>
        <v>705.1648114515209</v>
      </c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</row>
    <row r="46" spans="25:57" ht="14.25">
      <c r="Y46" s="56" t="s">
        <v>8</v>
      </c>
      <c r="Z46" s="69">
        <f>Z7/21</f>
        <v>536.3589289447615</v>
      </c>
      <c r="AA46" s="69">
        <f>AA7/21</f>
        <v>468.45102569263224</v>
      </c>
      <c r="AB46" s="69">
        <f aca="true" t="shared" si="36" ref="AB46:AO46">AB7/21</f>
        <v>462.9778728434486</v>
      </c>
      <c r="AC46" s="69">
        <f t="shared" si="36"/>
        <v>459.4172560347926</v>
      </c>
      <c r="AD46" s="69">
        <f t="shared" si="36"/>
        <v>450.6675902574728</v>
      </c>
      <c r="AE46" s="69">
        <f t="shared" si="36"/>
        <v>442.1518505740607</v>
      </c>
      <c r="AF46" s="69">
        <f t="shared" si="36"/>
        <v>429.09716804078596</v>
      </c>
      <c r="AG46" s="69">
        <f t="shared" si="36"/>
        <v>417.96108405383177</v>
      </c>
      <c r="AH46" s="69">
        <f t="shared" si="36"/>
        <v>405.25908910091175</v>
      </c>
      <c r="AI46" s="69">
        <f t="shared" si="36"/>
        <v>390.11766879271386</v>
      </c>
      <c r="AJ46" s="69">
        <f t="shared" si="36"/>
        <v>375.7712933348059</v>
      </c>
      <c r="AK46" s="69">
        <f t="shared" si="36"/>
        <v>362.213403492916</v>
      </c>
      <c r="AL46" s="69">
        <f t="shared" si="36"/>
        <v>345.72468075773276</v>
      </c>
      <c r="AM46" s="69">
        <f t="shared" si="36"/>
        <v>329.88232306286585</v>
      </c>
      <c r="AN46" s="69">
        <f t="shared" si="36"/>
        <v>315.837155895446</v>
      </c>
      <c r="AO46" s="69">
        <f t="shared" si="36"/>
        <v>301.1682130757058</v>
      </c>
      <c r="AP46" s="69">
        <f t="shared" si="34"/>
        <v>286.56944179034065</v>
      </c>
      <c r="AQ46" s="69">
        <f t="shared" si="34"/>
        <v>270.3526235266273</v>
      </c>
      <c r="AR46" s="69">
        <f t="shared" si="35"/>
        <v>254.5571712737094</v>
      </c>
      <c r="AS46" s="69">
        <f t="shared" si="35"/>
        <v>238.67026077830286</v>
      </c>
      <c r="AT46" s="69">
        <f>AT7/21</f>
        <v>225.23218877531394</v>
      </c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</row>
    <row r="47" spans="25:57" ht="14.25">
      <c r="Y47" s="56" t="s">
        <v>10</v>
      </c>
      <c r="Z47" s="69">
        <f>Z8/21</f>
        <v>39.48706438421275</v>
      </c>
      <c r="AA47" s="69">
        <f>AA8/21</f>
        <v>39.557598539600875</v>
      </c>
      <c r="AB47" s="69">
        <f aca="true" t="shared" si="37" ref="AB47:AO47">AB8/21</f>
        <v>39.79853364723205</v>
      </c>
      <c r="AC47" s="69">
        <f t="shared" si="37"/>
        <v>40.51402601403999</v>
      </c>
      <c r="AD47" s="69">
        <f t="shared" si="37"/>
        <v>41.476970892641106</v>
      </c>
      <c r="AE47" s="69">
        <f t="shared" si="37"/>
        <v>41.42516779705475</v>
      </c>
      <c r="AF47" s="69">
        <f t="shared" si="37"/>
        <v>43.02830853692059</v>
      </c>
      <c r="AG47" s="69">
        <f t="shared" si="37"/>
        <v>43.00428184672915</v>
      </c>
      <c r="AH47" s="69">
        <f t="shared" si="37"/>
        <v>42.521698193608685</v>
      </c>
      <c r="AI47" s="69">
        <f t="shared" si="37"/>
        <v>41.30646195019331</v>
      </c>
      <c r="AJ47" s="69">
        <f t="shared" si="37"/>
        <v>42.486784960664885</v>
      </c>
      <c r="AK47" s="69">
        <f t="shared" si="37"/>
        <v>42.52483068592751</v>
      </c>
      <c r="AL47" s="69">
        <f t="shared" si="37"/>
        <v>41.76971241854607</v>
      </c>
      <c r="AM47" s="69">
        <f t="shared" si="37"/>
        <v>42.028787247412055</v>
      </c>
      <c r="AN47" s="69">
        <f t="shared" si="37"/>
        <v>39.79774430267303</v>
      </c>
      <c r="AO47" s="69">
        <f t="shared" si="37"/>
        <v>39.219376820245614</v>
      </c>
      <c r="AP47" s="69">
        <f t="shared" si="34"/>
        <v>38.287021797266775</v>
      </c>
      <c r="AQ47" s="69">
        <f t="shared" si="34"/>
        <v>39.34678045905202</v>
      </c>
      <c r="AR47" s="69">
        <f t="shared" si="35"/>
        <v>37.00505997703691</v>
      </c>
      <c r="AS47" s="69">
        <f t="shared" si="35"/>
        <v>35.72913462725658</v>
      </c>
      <c r="AT47" s="69">
        <f>AT8/21</f>
        <v>34.52975968625984</v>
      </c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25:57" ht="14.25">
      <c r="Y48" s="56" t="s">
        <v>9</v>
      </c>
      <c r="Z48" s="69">
        <f>Z9/21</f>
        <v>144.62582542538638</v>
      </c>
      <c r="AA48" s="69">
        <f>AA9/21</f>
        <v>144.62582542538638</v>
      </c>
      <c r="AB48" s="69">
        <f aca="true" t="shared" si="38" ref="AB48:AO48">AB9/21</f>
        <v>133.08359009838568</v>
      </c>
      <c r="AC48" s="69">
        <f t="shared" si="38"/>
        <v>120.34958796803643</v>
      </c>
      <c r="AD48" s="69">
        <f t="shared" si="38"/>
        <v>111.39185392641065</v>
      </c>
      <c r="AE48" s="69">
        <f t="shared" si="38"/>
        <v>94.26347591895482</v>
      </c>
      <c r="AF48" s="69">
        <f t="shared" si="38"/>
        <v>76.66050797817046</v>
      </c>
      <c r="AG48" s="69">
        <f t="shared" si="38"/>
        <v>74.30917316275688</v>
      </c>
      <c r="AH48" s="69">
        <f t="shared" si="38"/>
        <v>60.82126513132812</v>
      </c>
      <c r="AI48" s="69">
        <f t="shared" si="38"/>
        <v>54.18933616986218</v>
      </c>
      <c r="AJ48" s="69">
        <f t="shared" si="38"/>
        <v>53.73432305721716</v>
      </c>
      <c r="AK48" s="69">
        <f t="shared" si="38"/>
        <v>49.67368230926396</v>
      </c>
      <c r="AL48" s="69">
        <f t="shared" si="38"/>
        <v>39.91342352150775</v>
      </c>
      <c r="AM48" s="69">
        <f t="shared" si="38"/>
        <v>19.35405762829274</v>
      </c>
      <c r="AN48" s="69">
        <f t="shared" si="38"/>
        <v>18.540804537375514</v>
      </c>
      <c r="AO48" s="69">
        <f t="shared" si="38"/>
        <v>17.76022807783354</v>
      </c>
      <c r="AP48" s="69">
        <f t="shared" si="34"/>
        <v>18.844758927647277</v>
      </c>
      <c r="AQ48" s="69">
        <f t="shared" si="34"/>
        <v>19.45262664033178</v>
      </c>
      <c r="AR48" s="69">
        <f t="shared" si="35"/>
        <v>19.831923971552715</v>
      </c>
      <c r="AS48" s="69">
        <f t="shared" si="35"/>
        <v>19.456898404489056</v>
      </c>
      <c r="AT48" s="69">
        <f>AT9/21</f>
        <v>18.77836523167729</v>
      </c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</row>
    <row r="49" spans="25:57" ht="15" thickBot="1">
      <c r="Y49" s="57" t="s">
        <v>11</v>
      </c>
      <c r="Z49" s="70">
        <f>Z10/21</f>
        <v>17.027772530936108</v>
      </c>
      <c r="AA49" s="70">
        <f>AA10/21</f>
        <v>17.027772530936108</v>
      </c>
      <c r="AB49" s="70">
        <f aca="true" t="shared" si="39" ref="AB49:AO49">AB10/21</f>
        <v>16.547337392108464</v>
      </c>
      <c r="AC49" s="70">
        <f t="shared" si="39"/>
        <v>15.343718929733118</v>
      </c>
      <c r="AD49" s="70">
        <f t="shared" si="39"/>
        <v>15.264487910258712</v>
      </c>
      <c r="AE49" s="70">
        <f t="shared" si="39"/>
        <v>15.27855425201428</v>
      </c>
      <c r="AF49" s="70">
        <f t="shared" si="39"/>
        <v>15.35113223497015</v>
      </c>
      <c r="AG49" s="70">
        <f t="shared" si="39"/>
        <v>14.857866824792179</v>
      </c>
      <c r="AH49" s="70">
        <f t="shared" si="39"/>
        <v>12.423866590421767</v>
      </c>
      <c r="AI49" s="70">
        <f t="shared" si="39"/>
        <v>11.59626215942237</v>
      </c>
      <c r="AJ49" s="70">
        <f t="shared" si="39"/>
        <v>11.248568384911438</v>
      </c>
      <c r="AK49" s="70">
        <f t="shared" si="39"/>
        <v>9.323027261575692</v>
      </c>
      <c r="AL49" s="70">
        <f t="shared" si="39"/>
        <v>7.02399679177107</v>
      </c>
      <c r="AM49" s="70">
        <f t="shared" si="39"/>
        <v>6.740015821264752</v>
      </c>
      <c r="AN49" s="70">
        <f t="shared" si="39"/>
        <v>6.3750618721607495</v>
      </c>
      <c r="AO49" s="70">
        <f t="shared" si="39"/>
        <v>6.835059661495434</v>
      </c>
      <c r="AP49" s="70">
        <f t="shared" si="34"/>
        <v>6.37460684315886</v>
      </c>
      <c r="AQ49" s="70">
        <f t="shared" si="34"/>
        <v>6.3377847804102645</v>
      </c>
      <c r="AR49" s="70">
        <f t="shared" si="35"/>
        <v>6.388230453983401</v>
      </c>
      <c r="AS49" s="70">
        <f t="shared" si="35"/>
        <v>5.784836164801702</v>
      </c>
      <c r="AT49" s="70">
        <f>AT10/21</f>
        <v>5.21281223960927</v>
      </c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5:57" ht="15" thickTop="1">
      <c r="Y50" s="58" t="s">
        <v>12</v>
      </c>
      <c r="Z50" s="156">
        <f aca="true" t="shared" si="40" ref="Z50:AO50">SUM(Z45:Z49)</f>
        <v>1589.634988941238</v>
      </c>
      <c r="AA50" s="156">
        <f>SUM(AA45:AA49)</f>
        <v>1519.3549374392037</v>
      </c>
      <c r="AB50" s="156">
        <f t="shared" si="40"/>
        <v>1507.9031669690846</v>
      </c>
      <c r="AC50" s="156">
        <f t="shared" si="40"/>
        <v>1495.366071122024</v>
      </c>
      <c r="AD50" s="156">
        <f t="shared" si="40"/>
        <v>1482.4683067392161</v>
      </c>
      <c r="AE50" s="156">
        <f t="shared" si="40"/>
        <v>1450.2558028431015</v>
      </c>
      <c r="AF50" s="156">
        <f t="shared" si="40"/>
        <v>1406.2528089066327</v>
      </c>
      <c r="AG50" s="156">
        <f t="shared" si="40"/>
        <v>1374.0516397429012</v>
      </c>
      <c r="AH50" s="156">
        <f t="shared" si="40"/>
        <v>1323.7014956850417</v>
      </c>
      <c r="AI50" s="156">
        <f t="shared" si="40"/>
        <v>1285.665303273962</v>
      </c>
      <c r="AJ50" s="156">
        <f t="shared" si="40"/>
        <v>1256.460102649139</v>
      </c>
      <c r="AK50" s="156">
        <f t="shared" si="40"/>
        <v>1228.173539312522</v>
      </c>
      <c r="AL50" s="156">
        <f t="shared" si="40"/>
        <v>1190.1994390826462</v>
      </c>
      <c r="AM50" s="71">
        <f t="shared" si="40"/>
        <v>1144.6888029989004</v>
      </c>
      <c r="AN50" s="71">
        <f t="shared" si="40"/>
        <v>1119.841017575395</v>
      </c>
      <c r="AO50" s="71">
        <f t="shared" si="40"/>
        <v>1098.3169891672937</v>
      </c>
      <c r="AP50" s="71">
        <f>SUM(AP45:AP49)</f>
        <v>1079.463023454801</v>
      </c>
      <c r="AQ50" s="71">
        <f>SUM(AQ45:AQ49)</f>
        <v>1060.2007732289787</v>
      </c>
      <c r="AR50" s="71">
        <f>SUM(AR45:AR49)</f>
        <v>1035.5945141529187</v>
      </c>
      <c r="AS50" s="71">
        <f>SUM(AS45:AS49)</f>
        <v>1010.0197543989683</v>
      </c>
      <c r="AT50" s="71">
        <f>SUM(AT45:AT49)</f>
        <v>988.9179373843813</v>
      </c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Y1:BH50"/>
  <sheetViews>
    <sheetView zoomScale="70" zoomScaleNormal="70" zoomScalePageLayoutView="0" workbookViewId="0" topLeftCell="A1">
      <pane xSplit="26" ySplit="5" topLeftCell="AJ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K9" sqref="BK9"/>
    </sheetView>
  </sheetViews>
  <sheetFormatPr defaultColWidth="9.625" defaultRowHeight="13.5"/>
  <cols>
    <col min="1" max="1" width="1.625" style="67" customWidth="1"/>
    <col min="2" max="23" width="1.625" style="67" hidden="1" customWidth="1"/>
    <col min="24" max="24" width="1.625" style="67" customWidth="1"/>
    <col min="25" max="25" width="15.125" style="67" bestFit="1" customWidth="1"/>
    <col min="26" max="45" width="9.625" style="67" customWidth="1"/>
    <col min="46" max="46" width="10.125" style="67" customWidth="1"/>
    <col min="47" max="57" width="9.625" style="67" hidden="1" customWidth="1"/>
    <col min="58" max="58" width="4.375" style="67" customWidth="1"/>
    <col min="59" max="60" width="9.00390625" style="67" customWidth="1"/>
    <col min="61" max="16384" width="9.625" style="67" customWidth="1"/>
  </cols>
  <sheetData>
    <row r="1" spans="29:30" ht="14.25">
      <c r="AC1" s="171"/>
      <c r="AD1" s="170"/>
    </row>
    <row r="2" spans="26:27" ht="18.75">
      <c r="Z2" s="169"/>
      <c r="AA2" s="169" t="s">
        <v>4</v>
      </c>
    </row>
    <row r="4" ht="14.25">
      <c r="Y4" s="64" t="s">
        <v>67</v>
      </c>
    </row>
    <row r="5" spans="25:60" ht="42.75">
      <c r="Y5" s="377"/>
      <c r="Z5" s="376" t="s">
        <v>124</v>
      </c>
      <c r="AA5" s="377">
        <v>1990</v>
      </c>
      <c r="AB5" s="377">
        <f aca="true" t="shared" si="0" ref="AB5:BE5">AA5+1</f>
        <v>1991</v>
      </c>
      <c r="AC5" s="377">
        <f t="shared" si="0"/>
        <v>1992</v>
      </c>
      <c r="AD5" s="377">
        <f t="shared" si="0"/>
        <v>1993</v>
      </c>
      <c r="AE5" s="377">
        <f t="shared" si="0"/>
        <v>1994</v>
      </c>
      <c r="AF5" s="377">
        <f t="shared" si="0"/>
        <v>1995</v>
      </c>
      <c r="AG5" s="377">
        <f t="shared" si="0"/>
        <v>1996</v>
      </c>
      <c r="AH5" s="377">
        <f t="shared" si="0"/>
        <v>1997</v>
      </c>
      <c r="AI5" s="377">
        <f t="shared" si="0"/>
        <v>1998</v>
      </c>
      <c r="AJ5" s="377">
        <f t="shared" si="0"/>
        <v>1999</v>
      </c>
      <c r="AK5" s="377">
        <f t="shared" si="0"/>
        <v>2000</v>
      </c>
      <c r="AL5" s="377">
        <f t="shared" si="0"/>
        <v>2001</v>
      </c>
      <c r="AM5" s="377">
        <f t="shared" si="0"/>
        <v>2002</v>
      </c>
      <c r="AN5" s="377">
        <f t="shared" si="0"/>
        <v>2003</v>
      </c>
      <c r="AO5" s="377">
        <f t="shared" si="0"/>
        <v>2004</v>
      </c>
      <c r="AP5" s="377">
        <f t="shared" si="0"/>
        <v>2005</v>
      </c>
      <c r="AQ5" s="377">
        <f t="shared" si="0"/>
        <v>2006</v>
      </c>
      <c r="AR5" s="377">
        <f t="shared" si="0"/>
        <v>2007</v>
      </c>
      <c r="AS5" s="378">
        <v>2008</v>
      </c>
      <c r="AT5" s="378" t="s">
        <v>202</v>
      </c>
      <c r="AU5" s="68" t="e">
        <f t="shared" si="0"/>
        <v>#VALUE!</v>
      </c>
      <c r="AV5" s="68" t="e">
        <f t="shared" si="0"/>
        <v>#VALUE!</v>
      </c>
      <c r="AW5" s="68" t="e">
        <f t="shared" si="0"/>
        <v>#VALUE!</v>
      </c>
      <c r="AX5" s="68" t="e">
        <f t="shared" si="0"/>
        <v>#VALUE!</v>
      </c>
      <c r="AY5" s="68" t="e">
        <f t="shared" si="0"/>
        <v>#VALUE!</v>
      </c>
      <c r="AZ5" s="68" t="e">
        <f t="shared" si="0"/>
        <v>#VALUE!</v>
      </c>
      <c r="BA5" s="68" t="e">
        <f t="shared" si="0"/>
        <v>#VALUE!</v>
      </c>
      <c r="BB5" s="68" t="e">
        <f t="shared" si="0"/>
        <v>#VALUE!</v>
      </c>
      <c r="BC5" s="68" t="e">
        <f t="shared" si="0"/>
        <v>#VALUE!</v>
      </c>
      <c r="BD5" s="68" t="e">
        <f t="shared" si="0"/>
        <v>#VALUE!</v>
      </c>
      <c r="BE5" s="68" t="e">
        <f t="shared" si="0"/>
        <v>#VALUE!</v>
      </c>
      <c r="BG5" s="379" t="s">
        <v>96</v>
      </c>
      <c r="BH5" s="379" t="s">
        <v>95</v>
      </c>
    </row>
    <row r="6" spans="25:60" ht="14.25">
      <c r="Y6" s="56" t="s">
        <v>7</v>
      </c>
      <c r="Z6" s="69">
        <v>14323.000706586661</v>
      </c>
      <c r="AA6" s="69">
        <v>13471.222482904</v>
      </c>
      <c r="AB6" s="69">
        <v>13275.848694907158</v>
      </c>
      <c r="AC6" s="69">
        <v>13146.600426104613</v>
      </c>
      <c r="AD6" s="69">
        <v>12987.681137552792</v>
      </c>
      <c r="AE6" s="69">
        <v>12711.599541506519</v>
      </c>
      <c r="AF6" s="69">
        <v>12393.706333468348</v>
      </c>
      <c r="AG6" s="69">
        <v>12120.137343442018</v>
      </c>
      <c r="AH6" s="69">
        <v>11931.696187348678</v>
      </c>
      <c r="AI6" s="69">
        <v>11796.950114582913</v>
      </c>
      <c r="AJ6" s="69">
        <v>11707.362078053606</v>
      </c>
      <c r="AK6" s="69">
        <v>11624.356308236771</v>
      </c>
      <c r="AL6" s="69">
        <v>11536.766224855823</v>
      </c>
      <c r="AM6" s="69">
        <v>11481.97681068355</v>
      </c>
      <c r="AN6" s="69">
        <v>11413.299899594482</v>
      </c>
      <c r="AO6" s="69">
        <v>11344.854210350488</v>
      </c>
      <c r="AP6" s="69">
        <v>11248.5077807089</v>
      </c>
      <c r="AQ6" s="69">
        <v>11256.444318959922</v>
      </c>
      <c r="AR6" s="69">
        <v>11071.061923783182</v>
      </c>
      <c r="AS6" s="69">
        <v>10872.941074060927</v>
      </c>
      <c r="AT6" s="69">
        <v>10640.737652472388</v>
      </c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G6" s="191">
        <f aca="true" t="shared" si="1" ref="BG6:BG11">AT6/AS6-1</f>
        <v>-0.02135608203952255</v>
      </c>
      <c r="BH6" s="144">
        <f aca="true" t="shared" si="2" ref="BH6:BH11">AT6/Z6-1</f>
        <v>-0.25708740295048127</v>
      </c>
    </row>
    <row r="7" spans="25:60" ht="14.25">
      <c r="Y7" s="56" t="s">
        <v>131</v>
      </c>
      <c r="Z7" s="69">
        <v>6535.87081490433</v>
      </c>
      <c r="AA7" s="69">
        <v>6257.837334006446</v>
      </c>
      <c r="AB7" s="69">
        <v>6511.54233110216</v>
      </c>
      <c r="AC7" s="69">
        <v>6682.111068444233</v>
      </c>
      <c r="AD7" s="69">
        <v>6636.03440091909</v>
      </c>
      <c r="AE7" s="69">
        <v>6948.41313484428</v>
      </c>
      <c r="AF7" s="69">
        <v>7587.314022459811</v>
      </c>
      <c r="AG7" s="69">
        <v>7734.08022377609</v>
      </c>
      <c r="AH7" s="69">
        <v>7957.392991441286</v>
      </c>
      <c r="AI7" s="69">
        <v>7830.204546837746</v>
      </c>
      <c r="AJ7" s="69">
        <v>8043.763661557361</v>
      </c>
      <c r="AK7" s="69">
        <v>8052.534607851715</v>
      </c>
      <c r="AL7" s="69">
        <v>8041.645474633191</v>
      </c>
      <c r="AM7" s="69">
        <v>7862.162647373827</v>
      </c>
      <c r="AN7" s="69">
        <v>7610.512105813104</v>
      </c>
      <c r="AO7" s="69">
        <v>7396.710885598933</v>
      </c>
      <c r="AP7" s="69">
        <v>7345.712019606128</v>
      </c>
      <c r="AQ7" s="69">
        <v>7156.588095526351</v>
      </c>
      <c r="AR7" s="69">
        <v>7078.519430016384</v>
      </c>
      <c r="AS7" s="69">
        <v>6737.234112450162</v>
      </c>
      <c r="AT7" s="69">
        <v>6624.816887298549</v>
      </c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G7" s="191">
        <f t="shared" si="1"/>
        <v>-0.016685960926290266</v>
      </c>
      <c r="BH7" s="144">
        <f t="shared" si="2"/>
        <v>0.013608909189481988</v>
      </c>
    </row>
    <row r="8" spans="25:60" ht="14.25">
      <c r="Y8" s="56" t="s">
        <v>8</v>
      </c>
      <c r="Z8" s="69">
        <v>3220.161318694293</v>
      </c>
      <c r="AA8" s="69">
        <v>3207.2946821248</v>
      </c>
      <c r="AB8" s="69">
        <v>3282.790336082744</v>
      </c>
      <c r="AC8" s="69">
        <v>3409.6574114547816</v>
      </c>
      <c r="AD8" s="69">
        <v>3420.2445001849824</v>
      </c>
      <c r="AE8" s="69">
        <v>3553.7656178785787</v>
      </c>
      <c r="AF8" s="69">
        <v>3698.3784497553906</v>
      </c>
      <c r="AG8" s="69">
        <v>3855.1372748922668</v>
      </c>
      <c r="AH8" s="69">
        <v>3953.0660930539907</v>
      </c>
      <c r="AI8" s="69">
        <v>3954.077711840542</v>
      </c>
      <c r="AJ8" s="69">
        <v>3996.487571171319</v>
      </c>
      <c r="AK8" s="69">
        <v>3989.46795914908</v>
      </c>
      <c r="AL8" s="69">
        <v>3917.2608458680575</v>
      </c>
      <c r="AM8" s="69">
        <v>3597.565110525593</v>
      </c>
      <c r="AN8" s="69">
        <v>3615.1395022971055</v>
      </c>
      <c r="AO8" s="69">
        <v>3603.4957171171013</v>
      </c>
      <c r="AP8" s="69">
        <v>3662.7762267574017</v>
      </c>
      <c r="AQ8" s="69">
        <v>3537.747165005128</v>
      </c>
      <c r="AR8" s="69">
        <v>3341.0883748408837</v>
      </c>
      <c r="AS8" s="69">
        <v>3310.353204375986</v>
      </c>
      <c r="AT8" s="69">
        <v>3309.745790079495</v>
      </c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G8" s="191">
        <f t="shared" si="1"/>
        <v>-0.00018348927108091662</v>
      </c>
      <c r="BH8" s="144">
        <f t="shared" si="2"/>
        <v>0.02781987065838254</v>
      </c>
    </row>
    <row r="9" spans="25:60" ht="14.25">
      <c r="Y9" s="56" t="s">
        <v>11</v>
      </c>
      <c r="Z9" s="69">
        <v>8266.94794</v>
      </c>
      <c r="AA9" s="69">
        <v>8266.94794</v>
      </c>
      <c r="AB9" s="69">
        <v>7539.74808</v>
      </c>
      <c r="AC9" s="69">
        <v>7452.40868</v>
      </c>
      <c r="AD9" s="69">
        <v>7302.846700000001</v>
      </c>
      <c r="AE9" s="69">
        <v>8298.102939999999</v>
      </c>
      <c r="AF9" s="69">
        <v>8212.70724</v>
      </c>
      <c r="AG9" s="69">
        <v>9220.06836</v>
      </c>
      <c r="AH9" s="69">
        <v>9792.46724</v>
      </c>
      <c r="AI9" s="69">
        <v>8577.8736</v>
      </c>
      <c r="AJ9" s="69">
        <v>2000.8632677539604</v>
      </c>
      <c r="AK9" s="69">
        <v>4690.08736264736</v>
      </c>
      <c r="AL9" s="69">
        <v>1414.88836916112</v>
      </c>
      <c r="AM9" s="69">
        <v>1238.7749786395204</v>
      </c>
      <c r="AN9" s="69">
        <v>1259.5487931913804</v>
      </c>
      <c r="AO9" s="69">
        <v>1657.6032126814189</v>
      </c>
      <c r="AP9" s="69">
        <v>1299.9403706330004</v>
      </c>
      <c r="AQ9" s="69">
        <v>1624.72412586672</v>
      </c>
      <c r="AR9" s="69">
        <v>860.1805583334403</v>
      </c>
      <c r="AS9" s="69">
        <v>1262.1518261507197</v>
      </c>
      <c r="AT9" s="69">
        <v>1520.1487161835603</v>
      </c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G9" s="191">
        <f t="shared" si="1"/>
        <v>0.2044103448470802</v>
      </c>
      <c r="BH9" s="144">
        <f t="shared" si="2"/>
        <v>-0.8161172990060512</v>
      </c>
    </row>
    <row r="10" spans="25:60" ht="15" thickBot="1">
      <c r="Y10" s="57" t="s">
        <v>14</v>
      </c>
      <c r="Z10" s="70">
        <v>287.0693</v>
      </c>
      <c r="AA10" s="70">
        <v>287.0693</v>
      </c>
      <c r="AB10" s="70">
        <v>356.8472</v>
      </c>
      <c r="AC10" s="70">
        <v>413.01145</v>
      </c>
      <c r="AD10" s="70">
        <v>411.6645</v>
      </c>
      <c r="AE10" s="70">
        <v>438.01667000000003</v>
      </c>
      <c r="AF10" s="70">
        <v>437.57554000000005</v>
      </c>
      <c r="AG10" s="70">
        <v>420.93721999999997</v>
      </c>
      <c r="AH10" s="70">
        <v>404.60053000000005</v>
      </c>
      <c r="AI10" s="70">
        <v>377.05207</v>
      </c>
      <c r="AJ10" s="70">
        <v>362.5326</v>
      </c>
      <c r="AK10" s="70">
        <v>340.99349</v>
      </c>
      <c r="AL10" s="70">
        <v>343.60400000000004</v>
      </c>
      <c r="AM10" s="70">
        <v>334.05010999999996</v>
      </c>
      <c r="AN10" s="70">
        <v>320.83357</v>
      </c>
      <c r="AO10" s="70">
        <v>297.54296</v>
      </c>
      <c r="AP10" s="70">
        <v>266.41059</v>
      </c>
      <c r="AQ10" s="70">
        <v>242.33810730000002</v>
      </c>
      <c r="AR10" s="70">
        <v>159.95040394999998</v>
      </c>
      <c r="AS10" s="70">
        <v>129.10429105</v>
      </c>
      <c r="AT10" s="70">
        <v>129.2297155</v>
      </c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G10" s="191">
        <f t="shared" si="1"/>
        <v>0.0009714971437426723</v>
      </c>
      <c r="BH10" s="144">
        <f t="shared" si="2"/>
        <v>-0.5498309450017818</v>
      </c>
    </row>
    <row r="11" spans="25:60" ht="15" thickTop="1">
      <c r="Y11" s="58" t="s">
        <v>12</v>
      </c>
      <c r="Z11" s="71">
        <f>SUM(Z6:Z10)</f>
        <v>32633.05008018528</v>
      </c>
      <c r="AA11" s="71">
        <f>SUM(AA6:AA10)</f>
        <v>31490.37173903525</v>
      </c>
      <c r="AB11" s="71">
        <f aca="true" t="shared" si="3" ref="AB11:AO11">SUM(AB6:AB10)</f>
        <v>30966.776642092063</v>
      </c>
      <c r="AC11" s="71">
        <f t="shared" si="3"/>
        <v>31103.78903600363</v>
      </c>
      <c r="AD11" s="71">
        <f t="shared" si="3"/>
        <v>30758.471238656864</v>
      </c>
      <c r="AE11" s="71">
        <f t="shared" si="3"/>
        <v>31949.897904229376</v>
      </c>
      <c r="AF11" s="71">
        <f t="shared" si="3"/>
        <v>32329.68158568355</v>
      </c>
      <c r="AG11" s="71">
        <f t="shared" si="3"/>
        <v>33350.360422110374</v>
      </c>
      <c r="AH11" s="71">
        <f t="shared" si="3"/>
        <v>34039.22304184396</v>
      </c>
      <c r="AI11" s="71">
        <f t="shared" si="3"/>
        <v>32536.158043261206</v>
      </c>
      <c r="AJ11" s="71">
        <f t="shared" si="3"/>
        <v>26111.009178536242</v>
      </c>
      <c r="AK11" s="71">
        <f t="shared" si="3"/>
        <v>28697.43972788493</v>
      </c>
      <c r="AL11" s="71">
        <f t="shared" si="3"/>
        <v>25254.16491451819</v>
      </c>
      <c r="AM11" s="71">
        <f t="shared" si="3"/>
        <v>24514.52965722249</v>
      </c>
      <c r="AN11" s="71">
        <f t="shared" si="3"/>
        <v>24219.33387089607</v>
      </c>
      <c r="AO11" s="71">
        <f t="shared" si="3"/>
        <v>24300.206985747936</v>
      </c>
      <c r="AP11" s="71">
        <f>SUM(AP6:AP10)</f>
        <v>23823.346987705427</v>
      </c>
      <c r="AQ11" s="71">
        <f>SUM(AQ6:AQ10)</f>
        <v>23817.84181265812</v>
      </c>
      <c r="AR11" s="71">
        <f>SUM(AR6:AR10)</f>
        <v>22510.800690923887</v>
      </c>
      <c r="AS11" s="71">
        <f>SUM(AS6:AS10)</f>
        <v>22311.784508087796</v>
      </c>
      <c r="AT11" s="71">
        <f>SUM(AT6:AT10)</f>
        <v>22224.678761533993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G11" s="191">
        <f t="shared" si="1"/>
        <v>-0.0039040241950270005</v>
      </c>
      <c r="BH11" s="144">
        <f t="shared" si="2"/>
        <v>-0.3189518384912242</v>
      </c>
    </row>
    <row r="12" spans="26:38" ht="14.25"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25:27" ht="14.25">
      <c r="Y13" s="64" t="s">
        <v>121</v>
      </c>
      <c r="Z13" s="170"/>
      <c r="AA13" s="170"/>
    </row>
    <row r="14" spans="25:46" ht="28.5">
      <c r="Y14" s="377"/>
      <c r="Z14" s="376" t="s">
        <v>124</v>
      </c>
      <c r="AA14" s="377">
        <v>1990</v>
      </c>
      <c r="AB14" s="377">
        <f aca="true" t="shared" si="4" ref="AB14:AP14">AA14+1</f>
        <v>1991</v>
      </c>
      <c r="AC14" s="377">
        <f t="shared" si="4"/>
        <v>1992</v>
      </c>
      <c r="AD14" s="377">
        <f t="shared" si="4"/>
        <v>1993</v>
      </c>
      <c r="AE14" s="377">
        <f t="shared" si="4"/>
        <v>1994</v>
      </c>
      <c r="AF14" s="377">
        <f t="shared" si="4"/>
        <v>1995</v>
      </c>
      <c r="AG14" s="377">
        <f t="shared" si="4"/>
        <v>1996</v>
      </c>
      <c r="AH14" s="377">
        <f t="shared" si="4"/>
        <v>1997</v>
      </c>
      <c r="AI14" s="377">
        <f t="shared" si="4"/>
        <v>1998</v>
      </c>
      <c r="AJ14" s="377">
        <f t="shared" si="4"/>
        <v>1999</v>
      </c>
      <c r="AK14" s="377">
        <f t="shared" si="4"/>
        <v>2000</v>
      </c>
      <c r="AL14" s="377">
        <f t="shared" si="4"/>
        <v>2001</v>
      </c>
      <c r="AM14" s="377">
        <f t="shared" si="4"/>
        <v>2002</v>
      </c>
      <c r="AN14" s="377">
        <f t="shared" si="4"/>
        <v>2003</v>
      </c>
      <c r="AO14" s="377">
        <f t="shared" si="4"/>
        <v>2004</v>
      </c>
      <c r="AP14" s="377">
        <f t="shared" si="4"/>
        <v>2005</v>
      </c>
      <c r="AQ14" s="377">
        <f>AP14+1</f>
        <v>2006</v>
      </c>
      <c r="AR14" s="377">
        <f>AQ14+1</f>
        <v>2007</v>
      </c>
      <c r="AS14" s="378">
        <v>2008</v>
      </c>
      <c r="AT14" s="378" t="s">
        <v>202</v>
      </c>
    </row>
    <row r="15" spans="25:46" ht="14.25">
      <c r="Y15" s="56" t="s">
        <v>7</v>
      </c>
      <c r="Z15" s="409">
        <f aca="true" t="shared" si="5" ref="Z15:Z20">Z6/Z$11</f>
        <v>0.4389108793506114</v>
      </c>
      <c r="AA15" s="409">
        <f aca="true" t="shared" si="6" ref="AA15:AO15">AA6/AA$11</f>
        <v>0.42778861407358887</v>
      </c>
      <c r="AB15" s="409">
        <f t="shared" si="6"/>
        <v>0.4287126441459121</v>
      </c>
      <c r="AC15" s="409">
        <f t="shared" si="6"/>
        <v>0.4226687755272196</v>
      </c>
      <c r="AD15" s="409">
        <f t="shared" si="6"/>
        <v>0.4222472904059691</v>
      </c>
      <c r="AE15" s="409">
        <f t="shared" si="6"/>
        <v>0.39786041193652194</v>
      </c>
      <c r="AF15" s="409">
        <f t="shared" si="6"/>
        <v>0.3833538013859256</v>
      </c>
      <c r="AG15" s="409">
        <f t="shared" si="6"/>
        <v>0.3634184815408082</v>
      </c>
      <c r="AH15" s="409">
        <f t="shared" si="6"/>
        <v>0.35052786524184776</v>
      </c>
      <c r="AI15" s="409">
        <f t="shared" si="6"/>
        <v>0.3625796905368261</v>
      </c>
      <c r="AJ15" s="409">
        <f t="shared" si="6"/>
        <v>0.4483688086509228</v>
      </c>
      <c r="AK15" s="409">
        <f t="shared" si="6"/>
        <v>0.40506597168462855</v>
      </c>
      <c r="AL15" s="409">
        <f t="shared" si="6"/>
        <v>0.4568262804929864</v>
      </c>
      <c r="AM15" s="409">
        <f t="shared" si="6"/>
        <v>0.46837434661124416</v>
      </c>
      <c r="AN15" s="409">
        <f t="shared" si="6"/>
        <v>0.47124747362724273</v>
      </c>
      <c r="AO15" s="409">
        <f t="shared" si="6"/>
        <v>0.46686245170686164</v>
      </c>
      <c r="AP15" s="409">
        <f aca="true" t="shared" si="7" ref="AP15:AQ20">AP6/AP$11</f>
        <v>0.47216320135512213</v>
      </c>
      <c r="AQ15" s="409">
        <f t="shared" si="7"/>
        <v>0.4726055537482672</v>
      </c>
      <c r="AR15" s="409">
        <f aca="true" t="shared" si="8" ref="AR15:AS20">AR6/AR$11</f>
        <v>0.4918111121763392</v>
      </c>
      <c r="AS15" s="409">
        <f t="shared" si="8"/>
        <v>0.4873183079605128</v>
      </c>
      <c r="AT15" s="409">
        <f aca="true" t="shared" si="9" ref="AT15:AT20">AT6/AT$11</f>
        <v>0.47878026794651146</v>
      </c>
    </row>
    <row r="16" spans="25:46" ht="14.25">
      <c r="Y16" s="56" t="s">
        <v>131</v>
      </c>
      <c r="Z16" s="409">
        <f t="shared" si="5"/>
        <v>0.2002837858810169</v>
      </c>
      <c r="AA16" s="409">
        <f aca="true" t="shared" si="10" ref="AA16:AO16">AA7/AA$11</f>
        <v>0.19872224392477633</v>
      </c>
      <c r="AB16" s="409">
        <f t="shared" si="10"/>
        <v>0.21027510891305512</v>
      </c>
      <c r="AC16" s="409">
        <f t="shared" si="10"/>
        <v>0.21483270288097298</v>
      </c>
      <c r="AD16" s="409">
        <f t="shared" si="10"/>
        <v>0.2157465613108562</v>
      </c>
      <c r="AE16" s="409">
        <f t="shared" si="10"/>
        <v>0.21747841434962714</v>
      </c>
      <c r="AF16" s="409">
        <f t="shared" si="10"/>
        <v>0.23468570212642234</v>
      </c>
      <c r="AG16" s="409">
        <f t="shared" si="10"/>
        <v>0.23190394724036045</v>
      </c>
      <c r="AH16" s="409">
        <f t="shared" si="10"/>
        <v>0.23377128736632355</v>
      </c>
      <c r="AI16" s="409">
        <f t="shared" si="10"/>
        <v>0.24066162133914012</v>
      </c>
      <c r="AJ16" s="409">
        <f t="shared" si="10"/>
        <v>0.30806023645265657</v>
      </c>
      <c r="AK16" s="409">
        <f t="shared" si="10"/>
        <v>0.28060115063251345</v>
      </c>
      <c r="AL16" s="409">
        <f t="shared" si="10"/>
        <v>0.3184284850381327</v>
      </c>
      <c r="AM16" s="409">
        <f t="shared" si="10"/>
        <v>0.3207143990648611</v>
      </c>
      <c r="AN16" s="409">
        <f t="shared" si="10"/>
        <v>0.31423292425719923</v>
      </c>
      <c r="AO16" s="409">
        <f t="shared" si="10"/>
        <v>0.30438880170597316</v>
      </c>
      <c r="AP16" s="409">
        <f t="shared" si="7"/>
        <v>0.30834089027864336</v>
      </c>
      <c r="AQ16" s="409">
        <f t="shared" si="7"/>
        <v>0.3004717283714154</v>
      </c>
      <c r="AR16" s="409">
        <f t="shared" si="8"/>
        <v>0.31444991793963006</v>
      </c>
      <c r="AS16" s="409">
        <f t="shared" si="8"/>
        <v>0.3019585506487831</v>
      </c>
      <c r="AT16" s="409">
        <f t="shared" si="9"/>
        <v>0.2980838084717176</v>
      </c>
    </row>
    <row r="17" spans="25:46" ht="14.25">
      <c r="Y17" s="56" t="s">
        <v>8</v>
      </c>
      <c r="Z17" s="409">
        <f t="shared" si="5"/>
        <v>0.09867791428572496</v>
      </c>
      <c r="AA17" s="409">
        <f aca="true" t="shared" si="11" ref="AA17:AO17">AA8/AA$11</f>
        <v>0.10185001017784301</v>
      </c>
      <c r="AB17" s="409">
        <f t="shared" si="11"/>
        <v>0.10601007570224669</v>
      </c>
      <c r="AC17" s="409">
        <f t="shared" si="11"/>
        <v>0.1096219308685509</v>
      </c>
      <c r="AD17" s="409">
        <f t="shared" si="11"/>
        <v>0.11119683009103722</v>
      </c>
      <c r="AE17" s="409">
        <f t="shared" si="11"/>
        <v>0.11122932625735082</v>
      </c>
      <c r="AF17" s="409">
        <f t="shared" si="11"/>
        <v>0.11439575858344153</v>
      </c>
      <c r="AG17" s="409">
        <f t="shared" si="11"/>
        <v>0.11559507082077639</v>
      </c>
      <c r="AH17" s="409">
        <f t="shared" si="11"/>
        <v>0.11613267694725406</v>
      </c>
      <c r="AI17" s="409">
        <f t="shared" si="11"/>
        <v>0.12152872218603877</v>
      </c>
      <c r="AJ17" s="409">
        <f t="shared" si="11"/>
        <v>0.15305756831706488</v>
      </c>
      <c r="AK17" s="409">
        <f t="shared" si="11"/>
        <v>0.1390182537877261</v>
      </c>
      <c r="AL17" s="409">
        <f t="shared" si="11"/>
        <v>0.15511345788417225</v>
      </c>
      <c r="AM17" s="409">
        <f t="shared" si="11"/>
        <v>0.14675236118453022</v>
      </c>
      <c r="AN17" s="409">
        <f t="shared" si="11"/>
        <v>0.1492666776703282</v>
      </c>
      <c r="AO17" s="409">
        <f t="shared" si="11"/>
        <v>0.1482907416891778</v>
      </c>
      <c r="AP17" s="409">
        <f t="shared" si="7"/>
        <v>0.15374733989508946</v>
      </c>
      <c r="AQ17" s="409">
        <f t="shared" si="7"/>
        <v>0.14853348984478407</v>
      </c>
      <c r="AR17" s="409">
        <f t="shared" si="8"/>
        <v>0.14842156974842635</v>
      </c>
      <c r="AS17" s="409">
        <f t="shared" si="8"/>
        <v>0.1483679265177564</v>
      </c>
      <c r="AT17" s="409">
        <f t="shared" si="9"/>
        <v>0.14892209806910386</v>
      </c>
    </row>
    <row r="18" spans="25:46" ht="14.25">
      <c r="Y18" s="56" t="s">
        <v>11</v>
      </c>
      <c r="Z18" s="409">
        <f t="shared" si="5"/>
        <v>0.2533305320736683</v>
      </c>
      <c r="AA18" s="409">
        <f aca="true" t="shared" si="12" ref="AA18:AO18">AA9/AA$11</f>
        <v>0.26252303429471263</v>
      </c>
      <c r="AB18" s="409">
        <f t="shared" si="12"/>
        <v>0.2434786212056531</v>
      </c>
      <c r="AC18" s="409">
        <f t="shared" si="12"/>
        <v>0.2395980975621201</v>
      </c>
      <c r="AD18" s="409">
        <f t="shared" si="12"/>
        <v>0.23742554183973466</v>
      </c>
      <c r="AE18" s="409">
        <f t="shared" si="12"/>
        <v>0.2597223617075013</v>
      </c>
      <c r="AF18" s="409">
        <f t="shared" si="12"/>
        <v>0.2540299451522222</v>
      </c>
      <c r="AG18" s="409">
        <f t="shared" si="12"/>
        <v>0.2764608311065612</v>
      </c>
      <c r="AH18" s="409">
        <f t="shared" si="12"/>
        <v>0.287681867120241</v>
      </c>
      <c r="AI18" s="409">
        <f t="shared" si="12"/>
        <v>0.2636412568624286</v>
      </c>
      <c r="AJ18" s="409">
        <f t="shared" si="12"/>
        <v>0.07662910514384519</v>
      </c>
      <c r="AK18" s="409">
        <f t="shared" si="12"/>
        <v>0.16343225762018287</v>
      </c>
      <c r="AL18" s="409">
        <f t="shared" si="12"/>
        <v>0.05602594161993948</v>
      </c>
      <c r="AM18" s="409">
        <f t="shared" si="12"/>
        <v>0.05053227599961525</v>
      </c>
      <c r="AN18" s="409">
        <f t="shared" si="12"/>
        <v>0.05200592220684307</v>
      </c>
      <c r="AO18" s="409">
        <f t="shared" si="12"/>
        <v>0.06821354294033802</v>
      </c>
      <c r="AP18" s="409">
        <f t="shared" si="7"/>
        <v>0.05456581610064547</v>
      </c>
      <c r="AQ18" s="409">
        <f t="shared" si="7"/>
        <v>0.06821458210387692</v>
      </c>
      <c r="AR18" s="409">
        <f t="shared" si="8"/>
        <v>0.038211904149649194</v>
      </c>
      <c r="AS18" s="409">
        <f t="shared" si="8"/>
        <v>0.05656884260840734</v>
      </c>
      <c r="AT18" s="409">
        <f t="shared" si="9"/>
        <v>0.0683991310963109</v>
      </c>
    </row>
    <row r="19" spans="25:46" ht="15" thickBot="1">
      <c r="Y19" s="57" t="s">
        <v>14</v>
      </c>
      <c r="Z19" s="410">
        <f t="shared" si="5"/>
        <v>0.008796888408978598</v>
      </c>
      <c r="AA19" s="410">
        <f aca="true" t="shared" si="13" ref="AA19:AO19">AA10/AA$11</f>
        <v>0.00911609752907905</v>
      </c>
      <c r="AB19" s="410">
        <f t="shared" si="13"/>
        <v>0.011523550033132927</v>
      </c>
      <c r="AC19" s="410">
        <f t="shared" si="13"/>
        <v>0.013278493161136287</v>
      </c>
      <c r="AD19" s="410">
        <f t="shared" si="13"/>
        <v>0.013383776352402883</v>
      </c>
      <c r="AE19" s="410">
        <f t="shared" si="13"/>
        <v>0.013709485748998825</v>
      </c>
      <c r="AF19" s="410">
        <f t="shared" si="13"/>
        <v>0.013534792751988323</v>
      </c>
      <c r="AG19" s="410">
        <f t="shared" si="13"/>
        <v>0.012621669291493777</v>
      </c>
      <c r="AH19" s="410">
        <f t="shared" si="13"/>
        <v>0.011886303324333523</v>
      </c>
      <c r="AI19" s="410">
        <f t="shared" si="13"/>
        <v>0.011588709075566282</v>
      </c>
      <c r="AJ19" s="410">
        <f t="shared" si="13"/>
        <v>0.013884281435510692</v>
      </c>
      <c r="AK19" s="410">
        <f t="shared" si="13"/>
        <v>0.01188236627494895</v>
      </c>
      <c r="AL19" s="410">
        <f t="shared" si="13"/>
        <v>0.013605834964769234</v>
      </c>
      <c r="AM19" s="410">
        <f t="shared" si="13"/>
        <v>0.013626617139749277</v>
      </c>
      <c r="AN19" s="410">
        <f t="shared" si="13"/>
        <v>0.013247002238386905</v>
      </c>
      <c r="AO19" s="410">
        <f t="shared" si="13"/>
        <v>0.01224446195764953</v>
      </c>
      <c r="AP19" s="410">
        <f t="shared" si="7"/>
        <v>0.011182752370499711</v>
      </c>
      <c r="AQ19" s="410">
        <f t="shared" si="7"/>
        <v>0.0101746459316565</v>
      </c>
      <c r="AR19" s="410">
        <f t="shared" si="8"/>
        <v>0.0071054959859553225</v>
      </c>
      <c r="AS19" s="410">
        <f t="shared" si="8"/>
        <v>0.005786372264540337</v>
      </c>
      <c r="AT19" s="410">
        <f t="shared" si="9"/>
        <v>0.005814694416356113</v>
      </c>
    </row>
    <row r="20" spans="25:46" ht="15" thickTop="1">
      <c r="Y20" s="58" t="s">
        <v>12</v>
      </c>
      <c r="Z20" s="411">
        <f t="shared" si="5"/>
        <v>1</v>
      </c>
      <c r="AA20" s="411">
        <f aca="true" t="shared" si="14" ref="AA20:AO20">AA11/AA$11</f>
        <v>1</v>
      </c>
      <c r="AB20" s="411">
        <f t="shared" si="14"/>
        <v>1</v>
      </c>
      <c r="AC20" s="411">
        <f t="shared" si="14"/>
        <v>1</v>
      </c>
      <c r="AD20" s="411">
        <f t="shared" si="14"/>
        <v>1</v>
      </c>
      <c r="AE20" s="411">
        <f t="shared" si="14"/>
        <v>1</v>
      </c>
      <c r="AF20" s="411">
        <f t="shared" si="14"/>
        <v>1</v>
      </c>
      <c r="AG20" s="411">
        <f t="shared" si="14"/>
        <v>1</v>
      </c>
      <c r="AH20" s="411">
        <f t="shared" si="14"/>
        <v>1</v>
      </c>
      <c r="AI20" s="411">
        <f t="shared" si="14"/>
        <v>1</v>
      </c>
      <c r="AJ20" s="411">
        <f t="shared" si="14"/>
        <v>1</v>
      </c>
      <c r="AK20" s="411">
        <f t="shared" si="14"/>
        <v>1</v>
      </c>
      <c r="AL20" s="411">
        <f t="shared" si="14"/>
        <v>1</v>
      </c>
      <c r="AM20" s="411">
        <f t="shared" si="14"/>
        <v>1</v>
      </c>
      <c r="AN20" s="411">
        <f t="shared" si="14"/>
        <v>1</v>
      </c>
      <c r="AO20" s="411">
        <f t="shared" si="14"/>
        <v>1</v>
      </c>
      <c r="AP20" s="411">
        <f t="shared" si="7"/>
        <v>1</v>
      </c>
      <c r="AQ20" s="411">
        <f t="shared" si="7"/>
        <v>1</v>
      </c>
      <c r="AR20" s="411">
        <f t="shared" si="8"/>
        <v>1</v>
      </c>
      <c r="AS20" s="411">
        <f t="shared" si="8"/>
        <v>1</v>
      </c>
      <c r="AT20" s="411">
        <f t="shared" si="9"/>
        <v>1</v>
      </c>
    </row>
    <row r="21" ht="14.25"/>
    <row r="22" ht="14.25">
      <c r="Y22" s="64" t="s">
        <v>128</v>
      </c>
    </row>
    <row r="23" spans="25:46" ht="28.5">
      <c r="Y23" s="377"/>
      <c r="Z23" s="376" t="s">
        <v>124</v>
      </c>
      <c r="AA23" s="377">
        <v>1990</v>
      </c>
      <c r="AB23" s="377">
        <f aca="true" t="shared" si="15" ref="AB23:AP23">AA23+1</f>
        <v>1991</v>
      </c>
      <c r="AC23" s="377">
        <f t="shared" si="15"/>
        <v>1992</v>
      </c>
      <c r="AD23" s="377">
        <f t="shared" si="15"/>
        <v>1993</v>
      </c>
      <c r="AE23" s="377">
        <f t="shared" si="15"/>
        <v>1994</v>
      </c>
      <c r="AF23" s="377">
        <f t="shared" si="15"/>
        <v>1995</v>
      </c>
      <c r="AG23" s="377">
        <f t="shared" si="15"/>
        <v>1996</v>
      </c>
      <c r="AH23" s="377">
        <f t="shared" si="15"/>
        <v>1997</v>
      </c>
      <c r="AI23" s="377">
        <f t="shared" si="15"/>
        <v>1998</v>
      </c>
      <c r="AJ23" s="377">
        <f t="shared" si="15"/>
        <v>1999</v>
      </c>
      <c r="AK23" s="377">
        <f t="shared" si="15"/>
        <v>2000</v>
      </c>
      <c r="AL23" s="377">
        <f t="shared" si="15"/>
        <v>2001</v>
      </c>
      <c r="AM23" s="377">
        <f t="shared" si="15"/>
        <v>2002</v>
      </c>
      <c r="AN23" s="377">
        <f t="shared" si="15"/>
        <v>2003</v>
      </c>
      <c r="AO23" s="377">
        <f t="shared" si="15"/>
        <v>2004</v>
      </c>
      <c r="AP23" s="377">
        <f t="shared" si="15"/>
        <v>2005</v>
      </c>
      <c r="AQ23" s="377">
        <f>AP23+1</f>
        <v>2006</v>
      </c>
      <c r="AR23" s="377">
        <f>AQ23+1</f>
        <v>2007</v>
      </c>
      <c r="AS23" s="378">
        <v>2008</v>
      </c>
      <c r="AT23" s="378" t="s">
        <v>202</v>
      </c>
    </row>
    <row r="24" spans="25:46" ht="14.25">
      <c r="Y24" s="56" t="s">
        <v>7</v>
      </c>
      <c r="Z24" s="65"/>
      <c r="AA24" s="74">
        <f aca="true" t="shared" si="16" ref="AA24:AP24">AA6/$Z6-1</f>
        <v>-0.05946925795311575</v>
      </c>
      <c r="AB24" s="74">
        <f t="shared" si="16"/>
        <v>-0.07310982056978843</v>
      </c>
      <c r="AC24" s="74">
        <f t="shared" si="16"/>
        <v>-0.08213364675329948</v>
      </c>
      <c r="AD24" s="74">
        <f t="shared" si="16"/>
        <v>-0.09322903743346189</v>
      </c>
      <c r="AE24" s="74">
        <f t="shared" si="16"/>
        <v>-0.11250443940417554</v>
      </c>
      <c r="AF24" s="74">
        <f t="shared" si="16"/>
        <v>-0.1346990349746402</v>
      </c>
      <c r="AG24" s="74">
        <f t="shared" si="16"/>
        <v>-0.15379901239072202</v>
      </c>
      <c r="AH24" s="74">
        <f t="shared" si="16"/>
        <v>-0.16695555409267726</v>
      </c>
      <c r="AI24" s="74">
        <f t="shared" si="16"/>
        <v>-0.17636322470068044</v>
      </c>
      <c r="AJ24" s="74">
        <f t="shared" si="16"/>
        <v>-0.1826180618234705</v>
      </c>
      <c r="AK24" s="74">
        <f t="shared" si="16"/>
        <v>-0.18841333974862373</v>
      </c>
      <c r="AL24" s="74">
        <f t="shared" si="16"/>
        <v>-0.1945286842337126</v>
      </c>
      <c r="AM24" s="74">
        <f t="shared" si="16"/>
        <v>-0.1983539590692487</v>
      </c>
      <c r="AN24" s="74">
        <f t="shared" si="16"/>
        <v>-0.20314882800041378</v>
      </c>
      <c r="AO24" s="74">
        <f t="shared" si="16"/>
        <v>-0.20792755353748082</v>
      </c>
      <c r="AP24" s="74">
        <f t="shared" si="16"/>
        <v>-0.21465424661076127</v>
      </c>
      <c r="AQ24" s="74">
        <f aca="true" t="shared" si="17" ref="AQ24:AR29">AQ6/$Z6-1</f>
        <v>-0.21410013519140114</v>
      </c>
      <c r="AR24" s="74">
        <f t="shared" si="17"/>
        <v>-0.227043121020585</v>
      </c>
      <c r="AS24" s="74">
        <f aca="true" t="shared" si="18" ref="AS24:AT29">AS6/$Z6-1</f>
        <v>-0.24087547736691572</v>
      </c>
      <c r="AT24" s="74">
        <f t="shared" si="18"/>
        <v>-0.25708740295048127</v>
      </c>
    </row>
    <row r="25" spans="25:46" ht="14.25">
      <c r="Y25" s="56" t="s">
        <v>131</v>
      </c>
      <c r="Z25" s="65"/>
      <c r="AA25" s="74">
        <f aca="true" t="shared" si="19" ref="AA25:AP25">AA7/$Z7-1</f>
        <v>-0.042539623069638766</v>
      </c>
      <c r="AB25" s="74">
        <f t="shared" si="19"/>
        <v>-0.0037223018158026866</v>
      </c>
      <c r="AC25" s="74">
        <f t="shared" si="19"/>
        <v>0.022375022040891368</v>
      </c>
      <c r="AD25" s="74">
        <f t="shared" si="19"/>
        <v>0.015325208966240345</v>
      </c>
      <c r="AE25" s="74">
        <f t="shared" si="19"/>
        <v>0.0631197175744651</v>
      </c>
      <c r="AF25" s="74">
        <f t="shared" si="19"/>
        <v>0.1608727034747659</v>
      </c>
      <c r="AG25" s="74">
        <f t="shared" si="19"/>
        <v>0.18332819647220933</v>
      </c>
      <c r="AH25" s="74">
        <f t="shared" si="19"/>
        <v>0.21749545191366582</v>
      </c>
      <c r="AI25" s="74">
        <f t="shared" si="19"/>
        <v>0.1980353909354866</v>
      </c>
      <c r="AJ25" s="74">
        <f t="shared" si="19"/>
        <v>0.23071031991857138</v>
      </c>
      <c r="AK25" s="74">
        <f t="shared" si="19"/>
        <v>0.23205229049032017</v>
      </c>
      <c r="AL25" s="74">
        <f t="shared" si="19"/>
        <v>0.23038623350619303</v>
      </c>
      <c r="AM25" s="74">
        <f t="shared" si="19"/>
        <v>0.20292503784576588</v>
      </c>
      <c r="AN25" s="74">
        <f t="shared" si="19"/>
        <v>0.16442205198703963</v>
      </c>
      <c r="AO25" s="74">
        <f t="shared" si="19"/>
        <v>0.13171008042747</v>
      </c>
      <c r="AP25" s="74">
        <f t="shared" si="19"/>
        <v>0.12390716212674291</v>
      </c>
      <c r="AQ25" s="74">
        <f t="shared" si="17"/>
        <v>0.09497086129770871</v>
      </c>
      <c r="AR25" s="74">
        <f t="shared" si="17"/>
        <v>0.0830262149421015</v>
      </c>
      <c r="AS25" s="74">
        <f t="shared" si="18"/>
        <v>0.03080894700162151</v>
      </c>
      <c r="AT25" s="74">
        <f t="shared" si="18"/>
        <v>0.013608909189481988</v>
      </c>
    </row>
    <row r="26" spans="25:46" ht="14.25">
      <c r="Y26" s="56" t="s">
        <v>8</v>
      </c>
      <c r="Z26" s="65"/>
      <c r="AA26" s="74">
        <f aca="true" t="shared" si="20" ref="AA26:AP26">AA8/$Z8-1</f>
        <v>-0.003995649688354752</v>
      </c>
      <c r="AB26" s="74">
        <f t="shared" si="20"/>
        <v>0.019449031023652363</v>
      </c>
      <c r="AC26" s="74">
        <f t="shared" si="20"/>
        <v>0.05884677008583061</v>
      </c>
      <c r="AD26" s="74">
        <f t="shared" si="20"/>
        <v>0.06213452112759943</v>
      </c>
      <c r="AE26" s="74">
        <f t="shared" si="20"/>
        <v>0.10359862943747022</v>
      </c>
      <c r="AF26" s="74">
        <f t="shared" si="20"/>
        <v>0.14850719691739056</v>
      </c>
      <c r="AG26" s="74">
        <f t="shared" si="20"/>
        <v>0.19718762302735904</v>
      </c>
      <c r="AH26" s="74">
        <f t="shared" si="20"/>
        <v>0.2275987759075606</v>
      </c>
      <c r="AI26" s="74">
        <f t="shared" si="20"/>
        <v>0.22791292749390468</v>
      </c>
      <c r="AJ26" s="74">
        <f t="shared" si="20"/>
        <v>0.24108303145253895</v>
      </c>
      <c r="AK26" s="74">
        <f t="shared" si="20"/>
        <v>0.23890313692940213</v>
      </c>
      <c r="AL26" s="74">
        <f t="shared" si="20"/>
        <v>0.21647969097909137</v>
      </c>
      <c r="AM26" s="74">
        <f t="shared" si="20"/>
        <v>0.11720027491800589</v>
      </c>
      <c r="AN26" s="74">
        <f t="shared" si="20"/>
        <v>0.12265788714056347</v>
      </c>
      <c r="AO26" s="74">
        <f t="shared" si="20"/>
        <v>0.11904198593946291</v>
      </c>
      <c r="AP26" s="74">
        <f t="shared" si="20"/>
        <v>0.1374511598203345</v>
      </c>
      <c r="AQ26" s="74">
        <f t="shared" si="17"/>
        <v>0.09862420384566595</v>
      </c>
      <c r="AR26" s="74">
        <f t="shared" si="17"/>
        <v>0.037553105008920395</v>
      </c>
      <c r="AS26" s="74">
        <f t="shared" si="18"/>
        <v>0.02800849918856363</v>
      </c>
      <c r="AT26" s="74">
        <f t="shared" si="18"/>
        <v>0.02781987065838254</v>
      </c>
    </row>
    <row r="27" spans="25:46" ht="14.25">
      <c r="Y27" s="56" t="s">
        <v>11</v>
      </c>
      <c r="Z27" s="65"/>
      <c r="AA27" s="74">
        <f aca="true" t="shared" si="21" ref="AA27:AP27">AA9/$Z9-1</f>
        <v>0</v>
      </c>
      <c r="AB27" s="74">
        <f t="shared" si="21"/>
        <v>-0.08796473199999366</v>
      </c>
      <c r="AC27" s="74">
        <f t="shared" si="21"/>
        <v>-0.09852962252959352</v>
      </c>
      <c r="AD27" s="74">
        <f t="shared" si="21"/>
        <v>-0.1166211819642835</v>
      </c>
      <c r="AE27" s="74">
        <f t="shared" si="21"/>
        <v>0.003768621772644032</v>
      </c>
      <c r="AF27" s="74">
        <f t="shared" si="21"/>
        <v>-0.00656115175681149</v>
      </c>
      <c r="AG27" s="74">
        <f t="shared" si="21"/>
        <v>0.1152929021590039</v>
      </c>
      <c r="AH27" s="74">
        <f t="shared" si="21"/>
        <v>0.1845323462869175</v>
      </c>
      <c r="AI27" s="74">
        <f t="shared" si="21"/>
        <v>0.03761069529609262</v>
      </c>
      <c r="AJ27" s="74">
        <f t="shared" si="21"/>
        <v>-0.7579683237059358</v>
      </c>
      <c r="AK27" s="74">
        <f t="shared" si="21"/>
        <v>-0.4326700256627768</v>
      </c>
      <c r="AL27" s="74">
        <f t="shared" si="21"/>
        <v>-0.8288499722714935</v>
      </c>
      <c r="AM27" s="74">
        <f t="shared" si="21"/>
        <v>-0.8501532866022233</v>
      </c>
      <c r="AN27" s="74">
        <f t="shared" si="21"/>
        <v>-0.8476404106651021</v>
      </c>
      <c r="AO27" s="74">
        <f t="shared" si="21"/>
        <v>-0.7994903046793085</v>
      </c>
      <c r="AP27" s="74">
        <f t="shared" si="21"/>
        <v>-0.8427544989919218</v>
      </c>
      <c r="AQ27" s="74">
        <f t="shared" si="17"/>
        <v>-0.8034674782448528</v>
      </c>
      <c r="AR27" s="74">
        <f t="shared" si="17"/>
        <v>-0.8959494405218862</v>
      </c>
      <c r="AS27" s="74">
        <f t="shared" si="18"/>
        <v>-0.8473255383593574</v>
      </c>
      <c r="AT27" s="74">
        <f t="shared" si="18"/>
        <v>-0.8161172990060512</v>
      </c>
    </row>
    <row r="28" spans="25:46" ht="15" thickBot="1">
      <c r="Y28" s="57" t="s">
        <v>14</v>
      </c>
      <c r="Z28" s="78"/>
      <c r="AA28" s="75">
        <f aca="true" t="shared" si="22" ref="AA28:AP28">AA10/$Z10-1</f>
        <v>0</v>
      </c>
      <c r="AB28" s="75">
        <f t="shared" si="22"/>
        <v>0.2430698789456065</v>
      </c>
      <c r="AC28" s="75">
        <f t="shared" si="22"/>
        <v>0.438716888221764</v>
      </c>
      <c r="AD28" s="75">
        <f t="shared" si="22"/>
        <v>0.43402481561072537</v>
      </c>
      <c r="AE28" s="75">
        <f t="shared" si="22"/>
        <v>0.5258220576007258</v>
      </c>
      <c r="AF28" s="75">
        <f t="shared" si="22"/>
        <v>0.5242853903221281</v>
      </c>
      <c r="AG28" s="75">
        <f t="shared" si="22"/>
        <v>0.46632614494130853</v>
      </c>
      <c r="AH28" s="75">
        <f t="shared" si="22"/>
        <v>0.4094176214593481</v>
      </c>
      <c r="AI28" s="75">
        <f t="shared" si="22"/>
        <v>0.3134531278684276</v>
      </c>
      <c r="AJ28" s="75">
        <f t="shared" si="22"/>
        <v>0.2628748528665379</v>
      </c>
      <c r="AK28" s="75">
        <f t="shared" si="22"/>
        <v>0.1878438063561656</v>
      </c>
      <c r="AL28" s="75">
        <f t="shared" si="22"/>
        <v>0.19693746422902092</v>
      </c>
      <c r="AM28" s="75">
        <f t="shared" si="22"/>
        <v>0.1636566849886072</v>
      </c>
      <c r="AN28" s="75">
        <f t="shared" si="22"/>
        <v>0.11761713983348265</v>
      </c>
      <c r="AO28" s="75">
        <f t="shared" si="22"/>
        <v>0.036484779110828036</v>
      </c>
      <c r="AP28" s="75">
        <f t="shared" si="22"/>
        <v>-0.07196419122490627</v>
      </c>
      <c r="AQ28" s="75">
        <f t="shared" si="17"/>
        <v>-0.15582018941071019</v>
      </c>
      <c r="AR28" s="75">
        <f t="shared" si="17"/>
        <v>-0.44281605887498254</v>
      </c>
      <c r="AS28" s="75">
        <f t="shared" si="18"/>
        <v>-0.5502678584927054</v>
      </c>
      <c r="AT28" s="75">
        <f t="shared" si="18"/>
        <v>-0.5498309450017818</v>
      </c>
    </row>
    <row r="29" spans="25:46" ht="15" thickTop="1">
      <c r="Y29" s="58" t="s">
        <v>12</v>
      </c>
      <c r="Z29" s="79"/>
      <c r="AA29" s="76">
        <f aca="true" t="shared" si="23" ref="AA29:AP29">AA11/$Z11-1</f>
        <v>-0.03501598343833212</v>
      </c>
      <c r="AB29" s="76">
        <f t="shared" si="23"/>
        <v>-0.051060916279627055</v>
      </c>
      <c r="AC29" s="76">
        <f t="shared" si="23"/>
        <v>-0.046862338654339086</v>
      </c>
      <c r="AD29" s="76">
        <f t="shared" si="23"/>
        <v>-0.05744418118815853</v>
      </c>
      <c r="AE29" s="76">
        <f t="shared" si="23"/>
        <v>-0.02093436483188904</v>
      </c>
      <c r="AF29" s="76">
        <f t="shared" si="23"/>
        <v>-0.009296357335777716</v>
      </c>
      <c r="AG29" s="76">
        <f t="shared" si="23"/>
        <v>0.02198110014732091</v>
      </c>
      <c r="AH29" s="76">
        <f t="shared" si="23"/>
        <v>0.04309045456074312</v>
      </c>
      <c r="AI29" s="76">
        <f t="shared" si="23"/>
        <v>-0.002969138241322611</v>
      </c>
      <c r="AJ29" s="76">
        <f t="shared" si="23"/>
        <v>-0.19985998506493285</v>
      </c>
      <c r="AK29" s="76">
        <f t="shared" si="23"/>
        <v>-0.12060197691082652</v>
      </c>
      <c r="AL29" s="76">
        <f t="shared" si="23"/>
        <v>-0.22611693199182548</v>
      </c>
      <c r="AM29" s="76">
        <f t="shared" si="23"/>
        <v>-0.24878215192922892</v>
      </c>
      <c r="AN29" s="76">
        <f t="shared" si="23"/>
        <v>-0.25782806659552804</v>
      </c>
      <c r="AO29" s="76">
        <f t="shared" si="23"/>
        <v>-0.2553498086743975</v>
      </c>
      <c r="AP29" s="76">
        <f t="shared" si="23"/>
        <v>-0.2699626014372799</v>
      </c>
      <c r="AQ29" s="76">
        <f t="shared" si="17"/>
        <v>-0.270131300809045</v>
      </c>
      <c r="AR29" s="76">
        <f t="shared" si="17"/>
        <v>-0.3101839810985858</v>
      </c>
      <c r="AS29" s="76">
        <f t="shared" si="18"/>
        <v>-0.3162825891768093</v>
      </c>
      <c r="AT29" s="76">
        <f t="shared" si="18"/>
        <v>-0.3189518384912242</v>
      </c>
    </row>
    <row r="30" ht="14.25"/>
    <row r="31" ht="14.25">
      <c r="Y31" s="64" t="s">
        <v>13</v>
      </c>
    </row>
    <row r="32" spans="25:46" ht="28.5">
      <c r="Y32" s="377"/>
      <c r="Z32" s="376" t="s">
        <v>124</v>
      </c>
      <c r="AA32" s="377">
        <v>1990</v>
      </c>
      <c r="AB32" s="377">
        <f aca="true" t="shared" si="24" ref="AB32:AP32">AA32+1</f>
        <v>1991</v>
      </c>
      <c r="AC32" s="377">
        <f t="shared" si="24"/>
        <v>1992</v>
      </c>
      <c r="AD32" s="377">
        <f t="shared" si="24"/>
        <v>1993</v>
      </c>
      <c r="AE32" s="377">
        <f t="shared" si="24"/>
        <v>1994</v>
      </c>
      <c r="AF32" s="377">
        <f t="shared" si="24"/>
        <v>1995</v>
      </c>
      <c r="AG32" s="377">
        <f t="shared" si="24"/>
        <v>1996</v>
      </c>
      <c r="AH32" s="377">
        <f t="shared" si="24"/>
        <v>1997</v>
      </c>
      <c r="AI32" s="377">
        <f t="shared" si="24"/>
        <v>1998</v>
      </c>
      <c r="AJ32" s="377">
        <f t="shared" si="24"/>
        <v>1999</v>
      </c>
      <c r="AK32" s="377">
        <f t="shared" si="24"/>
        <v>2000</v>
      </c>
      <c r="AL32" s="377">
        <f t="shared" si="24"/>
        <v>2001</v>
      </c>
      <c r="AM32" s="377">
        <f t="shared" si="24"/>
        <v>2002</v>
      </c>
      <c r="AN32" s="377">
        <f t="shared" si="24"/>
        <v>2003</v>
      </c>
      <c r="AO32" s="377">
        <f t="shared" si="24"/>
        <v>2004</v>
      </c>
      <c r="AP32" s="377">
        <f t="shared" si="24"/>
        <v>2005</v>
      </c>
      <c r="AQ32" s="377">
        <f>AP32+1</f>
        <v>2006</v>
      </c>
      <c r="AR32" s="377">
        <f>AQ32+1</f>
        <v>2007</v>
      </c>
      <c r="AS32" s="378">
        <v>2008</v>
      </c>
      <c r="AT32" s="378" t="s">
        <v>202</v>
      </c>
    </row>
    <row r="33" spans="25:46" ht="14.25">
      <c r="Y33" s="56" t="s">
        <v>7</v>
      </c>
      <c r="Z33" s="65"/>
      <c r="AA33" s="65"/>
      <c r="AB33" s="74">
        <f aca="true" t="shared" si="25" ref="AB33:AT33">AB6/AA6-1</f>
        <v>-0.014503048126833895</v>
      </c>
      <c r="AC33" s="74">
        <f t="shared" si="25"/>
        <v>-0.009735593691432065</v>
      </c>
      <c r="AD33" s="74">
        <f t="shared" si="25"/>
        <v>-0.01208824208547954</v>
      </c>
      <c r="AE33" s="74">
        <f t="shared" si="25"/>
        <v>-0.021257189264371923</v>
      </c>
      <c r="AF33" s="74">
        <f t="shared" si="25"/>
        <v>-0.025008120103230946</v>
      </c>
      <c r="AG33" s="74">
        <f t="shared" si="25"/>
        <v>-0.022073218669670713</v>
      </c>
      <c r="AH33" s="74">
        <f t="shared" si="25"/>
        <v>-0.015547773985853608</v>
      </c>
      <c r="AI33" s="74">
        <f t="shared" si="25"/>
        <v>-0.011293119657927453</v>
      </c>
      <c r="AJ33" s="74">
        <f t="shared" si="25"/>
        <v>-0.00759416931148682</v>
      </c>
      <c r="AK33" s="74">
        <f t="shared" si="25"/>
        <v>-0.007090048916521985</v>
      </c>
      <c r="AL33" s="74">
        <f t="shared" si="25"/>
        <v>-0.007535048054134741</v>
      </c>
      <c r="AM33" s="74">
        <f t="shared" si="25"/>
        <v>-0.004749113668805149</v>
      </c>
      <c r="AN33" s="74">
        <f t="shared" si="25"/>
        <v>-0.00598127937561832</v>
      </c>
      <c r="AO33" s="74">
        <f t="shared" si="25"/>
        <v>-0.00599701136797659</v>
      </c>
      <c r="AP33" s="74">
        <f t="shared" si="25"/>
        <v>-0.008492522500085142</v>
      </c>
      <c r="AQ33" s="74">
        <f t="shared" si="25"/>
        <v>0.0007055636539303745</v>
      </c>
      <c r="AR33" s="74">
        <f t="shared" si="25"/>
        <v>-0.016469001215995926</v>
      </c>
      <c r="AS33" s="74">
        <f t="shared" si="25"/>
        <v>-0.017895379059947758</v>
      </c>
      <c r="AT33" s="74">
        <f t="shared" si="25"/>
        <v>-0.02135608203952255</v>
      </c>
    </row>
    <row r="34" spans="25:46" ht="14.25">
      <c r="Y34" s="56" t="s">
        <v>131</v>
      </c>
      <c r="Z34" s="65"/>
      <c r="AA34" s="65"/>
      <c r="AB34" s="74">
        <f aca="true" t="shared" si="26" ref="AB34:AT34">AB7/AA7-1</f>
        <v>0.040541960992981574</v>
      </c>
      <c r="AC34" s="74">
        <f t="shared" si="26"/>
        <v>0.02619482891593239</v>
      </c>
      <c r="AD34" s="74">
        <f t="shared" si="26"/>
        <v>-0.006895525538738179</v>
      </c>
      <c r="AE34" s="74">
        <f t="shared" si="26"/>
        <v>0.04707310346099547</v>
      </c>
      <c r="AF34" s="74">
        <f t="shared" si="26"/>
        <v>0.09194917964961347</v>
      </c>
      <c r="AG34" s="74">
        <f t="shared" si="26"/>
        <v>0.019343630813463797</v>
      </c>
      <c r="AH34" s="74">
        <f t="shared" si="26"/>
        <v>0.028873862334487743</v>
      </c>
      <c r="AI34" s="74">
        <f t="shared" si="26"/>
        <v>-0.015983682688581413</v>
      </c>
      <c r="AJ34" s="74">
        <f t="shared" si="26"/>
        <v>0.02727375938165766</v>
      </c>
      <c r="AK34" s="74">
        <f t="shared" si="26"/>
        <v>0.001090403281771124</v>
      </c>
      <c r="AL34" s="74">
        <f t="shared" si="26"/>
        <v>-0.0013522615858001519</v>
      </c>
      <c r="AM34" s="74">
        <f t="shared" si="26"/>
        <v>-0.022319166870204632</v>
      </c>
      <c r="AN34" s="74">
        <f t="shared" si="26"/>
        <v>-0.032007801523259105</v>
      </c>
      <c r="AO34" s="74">
        <f t="shared" si="26"/>
        <v>-0.028092882218906823</v>
      </c>
      <c r="AP34" s="74">
        <f t="shared" si="26"/>
        <v>-0.006894803214777201</v>
      </c>
      <c r="AQ34" s="74">
        <f t="shared" si="26"/>
        <v>-0.025746166413139315</v>
      </c>
      <c r="AR34" s="74">
        <f t="shared" si="26"/>
        <v>-0.010908643122659045</v>
      </c>
      <c r="AS34" s="74">
        <f t="shared" si="26"/>
        <v>-0.04821422346020632</v>
      </c>
      <c r="AT34" s="74">
        <f t="shared" si="26"/>
        <v>-0.016685960926290266</v>
      </c>
    </row>
    <row r="35" spans="25:46" ht="14.25">
      <c r="Y35" s="56" t="s">
        <v>8</v>
      </c>
      <c r="Z35" s="65"/>
      <c r="AA35" s="65"/>
      <c r="AB35" s="74">
        <f aca="true" t="shared" si="27" ref="AB35:AT35">AB8/AA8-1</f>
        <v>0.02353873324415856</v>
      </c>
      <c r="AC35" s="74">
        <f t="shared" si="27"/>
        <v>0.03864610967614346</v>
      </c>
      <c r="AD35" s="74">
        <f t="shared" si="27"/>
        <v>0.003105030052178659</v>
      </c>
      <c r="AE35" s="74">
        <f t="shared" si="27"/>
        <v>0.03903847157312135</v>
      </c>
      <c r="AF35" s="74">
        <f t="shared" si="27"/>
        <v>0.04069284455600619</v>
      </c>
      <c r="AG35" s="74">
        <f t="shared" si="27"/>
        <v>0.04238582591439344</v>
      </c>
      <c r="AH35" s="74">
        <f t="shared" si="27"/>
        <v>0.025402161110971155</v>
      </c>
      <c r="AI35" s="74">
        <f t="shared" si="27"/>
        <v>0.0002559073799268674</v>
      </c>
      <c r="AJ35" s="74">
        <f t="shared" si="27"/>
        <v>0.010725600866108298</v>
      </c>
      <c r="AK35" s="74">
        <f t="shared" si="27"/>
        <v>-0.001756445352883107</v>
      </c>
      <c r="AL35" s="74">
        <f t="shared" si="27"/>
        <v>-0.018099434315653307</v>
      </c>
      <c r="AM35" s="74">
        <f t="shared" si="27"/>
        <v>-0.08161206208151317</v>
      </c>
      <c r="AN35" s="74">
        <f t="shared" si="27"/>
        <v>0.004885079555640104</v>
      </c>
      <c r="AO35" s="74">
        <f t="shared" si="27"/>
        <v>-0.0032208397968060964</v>
      </c>
      <c r="AP35" s="74">
        <f t="shared" si="27"/>
        <v>0.01645083393847524</v>
      </c>
      <c r="AQ35" s="74">
        <f t="shared" si="27"/>
        <v>-0.03413505330708122</v>
      </c>
      <c r="AR35" s="74">
        <f t="shared" si="27"/>
        <v>-0.05558870687808448</v>
      </c>
      <c r="AS35" s="74">
        <f t="shared" si="27"/>
        <v>-0.00919914920429532</v>
      </c>
      <c r="AT35" s="74">
        <f t="shared" si="27"/>
        <v>-0.00018348927108091662</v>
      </c>
    </row>
    <row r="36" spans="25:46" ht="14.25">
      <c r="Y36" s="56" t="s">
        <v>11</v>
      </c>
      <c r="Z36" s="65"/>
      <c r="AA36" s="65"/>
      <c r="AB36" s="74">
        <f aca="true" t="shared" si="28" ref="AB36:AT36">AB9/AA9-1</f>
        <v>-0.08796473199999366</v>
      </c>
      <c r="AC36" s="74">
        <f t="shared" si="28"/>
        <v>-0.011583861831097275</v>
      </c>
      <c r="AD36" s="74">
        <f t="shared" si="28"/>
        <v>-0.020068945011211925</v>
      </c>
      <c r="AE36" s="74">
        <f t="shared" si="28"/>
        <v>0.13628332633628992</v>
      </c>
      <c r="AF36" s="74">
        <f t="shared" si="28"/>
        <v>-0.010290990677924605</v>
      </c>
      <c r="AG36" s="74">
        <f t="shared" si="28"/>
        <v>0.12265883716074111</v>
      </c>
      <c r="AH36" s="74">
        <f t="shared" si="28"/>
        <v>0.0620818477315499</v>
      </c>
      <c r="AI36" s="74">
        <f t="shared" si="28"/>
        <v>-0.12403346472670962</v>
      </c>
      <c r="AJ36" s="74">
        <f t="shared" si="28"/>
        <v>-0.7667413439440329</v>
      </c>
      <c r="AK36" s="74">
        <f t="shared" si="28"/>
        <v>1.3440319177392612</v>
      </c>
      <c r="AL36" s="74">
        <f t="shared" si="28"/>
        <v>-0.6983236644098514</v>
      </c>
      <c r="AM36" s="74">
        <f t="shared" si="28"/>
        <v>-0.12447157977983536</v>
      </c>
      <c r="AN36" s="74">
        <f t="shared" si="28"/>
        <v>0.01676964332511366</v>
      </c>
      <c r="AO36" s="74">
        <f t="shared" si="28"/>
        <v>0.3160293762669317</v>
      </c>
      <c r="AP36" s="74">
        <f t="shared" si="28"/>
        <v>-0.2157710840037803</v>
      </c>
      <c r="AQ36" s="74">
        <f t="shared" si="28"/>
        <v>0.2498451179538086</v>
      </c>
      <c r="AR36" s="74">
        <f t="shared" si="28"/>
        <v>-0.4705682370078851</v>
      </c>
      <c r="AS36" s="74">
        <f t="shared" si="28"/>
        <v>0.4673103384202033</v>
      </c>
      <c r="AT36" s="74">
        <f t="shared" si="28"/>
        <v>0.2044103448470802</v>
      </c>
    </row>
    <row r="37" spans="25:46" ht="15" thickBot="1">
      <c r="Y37" s="57" t="s">
        <v>14</v>
      </c>
      <c r="Z37" s="78"/>
      <c r="AA37" s="78"/>
      <c r="AB37" s="75">
        <f aca="true" t="shared" si="29" ref="AB37:AT37">AB10/AA10-1</f>
        <v>0.2430698789456065</v>
      </c>
      <c r="AC37" s="75">
        <f t="shared" si="29"/>
        <v>0.15739019389811681</v>
      </c>
      <c r="AD37" s="75">
        <f t="shared" si="29"/>
        <v>-0.0032612897293768928</v>
      </c>
      <c r="AE37" s="75">
        <f t="shared" si="29"/>
        <v>0.06401370533529138</v>
      </c>
      <c r="AF37" s="75">
        <f t="shared" si="29"/>
        <v>-0.0010071077888428315</v>
      </c>
      <c r="AG37" s="75">
        <f t="shared" si="29"/>
        <v>-0.03802388040245597</v>
      </c>
      <c r="AH37" s="75">
        <f t="shared" si="29"/>
        <v>-0.038810276743881045</v>
      </c>
      <c r="AI37" s="75">
        <f t="shared" si="29"/>
        <v>-0.06808804724007655</v>
      </c>
      <c r="AJ37" s="75">
        <f t="shared" si="29"/>
        <v>-0.03850786444429288</v>
      </c>
      <c r="AK37" s="75">
        <f t="shared" si="29"/>
        <v>-0.059412891419971636</v>
      </c>
      <c r="AL37" s="75">
        <f t="shared" si="29"/>
        <v>0.007655600697831666</v>
      </c>
      <c r="AM37" s="75">
        <f t="shared" si="29"/>
        <v>-0.02780494406351519</v>
      </c>
      <c r="AN37" s="75">
        <f t="shared" si="29"/>
        <v>-0.039564543175872435</v>
      </c>
      <c r="AO37" s="75">
        <f t="shared" si="29"/>
        <v>-0.0725940555410084</v>
      </c>
      <c r="AP37" s="75">
        <f t="shared" si="29"/>
        <v>-0.10463151270660198</v>
      </c>
      <c r="AQ37" s="75">
        <f t="shared" si="29"/>
        <v>-0.09035858034021849</v>
      </c>
      <c r="AR37" s="75">
        <f t="shared" si="29"/>
        <v>-0.3399700701962197</v>
      </c>
      <c r="AS37" s="75">
        <f t="shared" si="29"/>
        <v>-0.19284798373902445</v>
      </c>
      <c r="AT37" s="75">
        <f t="shared" si="29"/>
        <v>0.0009714971437426723</v>
      </c>
    </row>
    <row r="38" spans="25:46" ht="15" thickTop="1">
      <c r="Y38" s="58" t="s">
        <v>12</v>
      </c>
      <c r="Z38" s="79"/>
      <c r="AA38" s="79"/>
      <c r="AB38" s="76">
        <f aca="true" t="shared" si="30" ref="AB38:AT38">AB11/AA11-1</f>
        <v>-0.01662714880860372</v>
      </c>
      <c r="AC38" s="76">
        <f t="shared" si="30"/>
        <v>0.0044244964690749455</v>
      </c>
      <c r="AD38" s="76">
        <f t="shared" si="30"/>
        <v>-0.011102113538226765</v>
      </c>
      <c r="AE38" s="76">
        <f t="shared" si="30"/>
        <v>0.03873491163875342</v>
      </c>
      <c r="AF38" s="76">
        <f t="shared" si="30"/>
        <v>0.011886851175317847</v>
      </c>
      <c r="AG38" s="76">
        <f t="shared" si="30"/>
        <v>0.03157095233745855</v>
      </c>
      <c r="AH38" s="76">
        <f t="shared" si="30"/>
        <v>0.02065532758911015</v>
      </c>
      <c r="AI38" s="76">
        <f t="shared" si="30"/>
        <v>-0.044156853895726544</v>
      </c>
      <c r="AJ38" s="76">
        <f t="shared" si="30"/>
        <v>-0.19747718388206326</v>
      </c>
      <c r="AK38" s="76">
        <f t="shared" si="30"/>
        <v>0.09905517368799299</v>
      </c>
      <c r="AL38" s="76">
        <f t="shared" si="30"/>
        <v>-0.11998543584433252</v>
      </c>
      <c r="AM38" s="76">
        <f t="shared" si="30"/>
        <v>-0.029287654523491913</v>
      </c>
      <c r="AN38" s="76">
        <f t="shared" si="30"/>
        <v>-0.01204166632825654</v>
      </c>
      <c r="AO38" s="76">
        <f t="shared" si="30"/>
        <v>0.0033391964982592004</v>
      </c>
      <c r="AP38" s="76">
        <f t="shared" si="30"/>
        <v>-0.019623701078850364</v>
      </c>
      <c r="AQ38" s="76">
        <f t="shared" si="30"/>
        <v>-0.0002310831912135658</v>
      </c>
      <c r="AR38" s="76">
        <f t="shared" si="30"/>
        <v>-0.054876555651637515</v>
      </c>
      <c r="AS38" s="76">
        <f t="shared" si="30"/>
        <v>-0.00884091976863055</v>
      </c>
      <c r="AT38" s="76">
        <f t="shared" si="30"/>
        <v>-0.0039040241950270005</v>
      </c>
    </row>
    <row r="43" ht="18.75">
      <c r="Y43" s="64" t="s">
        <v>130</v>
      </c>
    </row>
    <row r="44" spans="25:46" ht="42.75">
      <c r="Y44" s="377"/>
      <c r="Z44" s="376" t="s">
        <v>124</v>
      </c>
      <c r="AA44" s="377">
        <v>1990</v>
      </c>
      <c r="AB44" s="377">
        <f aca="true" t="shared" si="31" ref="AB44:AP44">AA44+1</f>
        <v>1991</v>
      </c>
      <c r="AC44" s="377">
        <f t="shared" si="31"/>
        <v>1992</v>
      </c>
      <c r="AD44" s="377">
        <f t="shared" si="31"/>
        <v>1993</v>
      </c>
      <c r="AE44" s="377">
        <f t="shared" si="31"/>
        <v>1994</v>
      </c>
      <c r="AF44" s="377">
        <f t="shared" si="31"/>
        <v>1995</v>
      </c>
      <c r="AG44" s="377">
        <f t="shared" si="31"/>
        <v>1996</v>
      </c>
      <c r="AH44" s="377">
        <f t="shared" si="31"/>
        <v>1997</v>
      </c>
      <c r="AI44" s="377">
        <f t="shared" si="31"/>
        <v>1998</v>
      </c>
      <c r="AJ44" s="377">
        <f t="shared" si="31"/>
        <v>1999</v>
      </c>
      <c r="AK44" s="377">
        <f t="shared" si="31"/>
        <v>2000</v>
      </c>
      <c r="AL44" s="377">
        <f t="shared" si="31"/>
        <v>2001</v>
      </c>
      <c r="AM44" s="377">
        <f t="shared" si="31"/>
        <v>2002</v>
      </c>
      <c r="AN44" s="377">
        <f t="shared" si="31"/>
        <v>2003</v>
      </c>
      <c r="AO44" s="377">
        <f t="shared" si="31"/>
        <v>2004</v>
      </c>
      <c r="AP44" s="377">
        <f t="shared" si="31"/>
        <v>2005</v>
      </c>
      <c r="AQ44" s="377">
        <f>AP44+1</f>
        <v>2006</v>
      </c>
      <c r="AR44" s="377">
        <f>AQ44+1</f>
        <v>2007</v>
      </c>
      <c r="AS44" s="378">
        <v>2008</v>
      </c>
      <c r="AT44" s="378" t="s">
        <v>202</v>
      </c>
    </row>
    <row r="45" spans="25:46" ht="14.25">
      <c r="Y45" s="56" t="s">
        <v>7</v>
      </c>
      <c r="Z45" s="69">
        <f>Z6/310</f>
        <v>46.20322808576342</v>
      </c>
      <c r="AA45" s="69">
        <f aca="true" t="shared" si="32" ref="AA45:AO45">AA6/310</f>
        <v>43.455556396464516</v>
      </c>
      <c r="AB45" s="69">
        <f t="shared" si="32"/>
        <v>42.82531837066825</v>
      </c>
      <c r="AC45" s="69">
        <f t="shared" si="32"/>
        <v>42.4083884713052</v>
      </c>
      <c r="AD45" s="69">
        <f t="shared" si="32"/>
        <v>41.895745605009004</v>
      </c>
      <c r="AE45" s="69">
        <f t="shared" si="32"/>
        <v>41.00515981131135</v>
      </c>
      <c r="AF45" s="69">
        <f t="shared" si="32"/>
        <v>39.979697849897896</v>
      </c>
      <c r="AG45" s="69">
        <f t="shared" si="32"/>
        <v>39.097217236909735</v>
      </c>
      <c r="AH45" s="69">
        <f t="shared" si="32"/>
        <v>38.489342539834446</v>
      </c>
      <c r="AI45" s="69">
        <f t="shared" si="32"/>
        <v>38.05467778897714</v>
      </c>
      <c r="AJ45" s="69">
        <f t="shared" si="32"/>
        <v>37.76568412275357</v>
      </c>
      <c r="AK45" s="69">
        <f t="shared" si="32"/>
        <v>37.497923574957326</v>
      </c>
      <c r="AL45" s="69">
        <f t="shared" si="32"/>
        <v>37.21537491888975</v>
      </c>
      <c r="AM45" s="69">
        <f t="shared" si="32"/>
        <v>37.03863487317275</v>
      </c>
      <c r="AN45" s="69">
        <f t="shared" si="32"/>
        <v>36.81709645030478</v>
      </c>
      <c r="AO45" s="69">
        <f t="shared" si="32"/>
        <v>36.59630390435641</v>
      </c>
      <c r="AP45" s="69">
        <f aca="true" t="shared" si="33" ref="AP45:AQ49">AP6/310</f>
        <v>36.28550897002871</v>
      </c>
      <c r="AQ45" s="69">
        <f t="shared" si="33"/>
        <v>36.31111070632233</v>
      </c>
      <c r="AR45" s="69">
        <f aca="true" t="shared" si="34" ref="AR45:AS49">AR6/310</f>
        <v>35.713102979945745</v>
      </c>
      <c r="AS45" s="69">
        <f t="shared" si="34"/>
        <v>35.07400346471267</v>
      </c>
      <c r="AT45" s="69">
        <f>AT6/310</f>
        <v>34.324960169265765</v>
      </c>
    </row>
    <row r="46" spans="25:46" ht="14.25">
      <c r="Y46" s="56" t="s">
        <v>131</v>
      </c>
      <c r="Z46" s="69">
        <f>Z7/310</f>
        <v>21.08345424162687</v>
      </c>
      <c r="AA46" s="69">
        <f aca="true" t="shared" si="35" ref="AA46:AO46">AA7/310</f>
        <v>20.186572045182086</v>
      </c>
      <c r="AB46" s="69">
        <f t="shared" si="35"/>
        <v>21.00497526161987</v>
      </c>
      <c r="AC46" s="69">
        <f t="shared" si="35"/>
        <v>21.555196994981397</v>
      </c>
      <c r="AD46" s="69">
        <f t="shared" si="35"/>
        <v>21.40656258360997</v>
      </c>
      <c r="AE46" s="69">
        <f t="shared" si="35"/>
        <v>22.414235918852516</v>
      </c>
      <c r="AF46" s="69">
        <f t="shared" si="35"/>
        <v>24.475206524063907</v>
      </c>
      <c r="AG46" s="69">
        <f t="shared" si="35"/>
        <v>24.94864588314868</v>
      </c>
      <c r="AH46" s="69">
        <f t="shared" si="35"/>
        <v>25.669009649810597</v>
      </c>
      <c r="AI46" s="69">
        <f t="shared" si="35"/>
        <v>25.25872434463789</v>
      </c>
      <c r="AJ46" s="69">
        <f t="shared" si="35"/>
        <v>25.947624714701163</v>
      </c>
      <c r="AK46" s="69">
        <f t="shared" si="35"/>
        <v>25.975918089844242</v>
      </c>
      <c r="AL46" s="69">
        <f t="shared" si="35"/>
        <v>25.940791853655455</v>
      </c>
      <c r="AM46" s="69">
        <f t="shared" si="35"/>
        <v>25.361814991528473</v>
      </c>
      <c r="AN46" s="69">
        <f t="shared" si="35"/>
        <v>24.550039051010014</v>
      </c>
      <c r="AO46" s="69">
        <f t="shared" si="35"/>
        <v>23.860357695480428</v>
      </c>
      <c r="AP46" s="69">
        <f t="shared" si="33"/>
        <v>23.695845224535898</v>
      </c>
      <c r="AQ46" s="69">
        <f t="shared" si="33"/>
        <v>23.085768050085004</v>
      </c>
      <c r="AR46" s="69">
        <f t="shared" si="34"/>
        <v>22.83393364521414</v>
      </c>
      <c r="AS46" s="69">
        <f t="shared" si="34"/>
        <v>21.733013265968264</v>
      </c>
      <c r="AT46" s="69">
        <f>AT7/310</f>
        <v>21.37037705580177</v>
      </c>
    </row>
    <row r="47" spans="25:46" ht="14.25">
      <c r="Y47" s="56" t="s">
        <v>8</v>
      </c>
      <c r="Z47" s="69">
        <f>Z8/310</f>
        <v>10.387617157078365</v>
      </c>
      <c r="AA47" s="69">
        <f aca="true" t="shared" si="36" ref="AA47:AO47">AA8/310</f>
        <v>10.346111877821937</v>
      </c>
      <c r="AB47" s="69">
        <f t="shared" si="36"/>
        <v>10.589646245428206</v>
      </c>
      <c r="AC47" s="69">
        <f t="shared" si="36"/>
        <v>10.998894875660586</v>
      </c>
      <c r="AD47" s="69">
        <f t="shared" si="36"/>
        <v>11.033046774790266</v>
      </c>
      <c r="AE47" s="69">
        <f t="shared" si="36"/>
        <v>11.463760057672834</v>
      </c>
      <c r="AF47" s="69">
        <f t="shared" si="36"/>
        <v>11.930253063727067</v>
      </c>
      <c r="AG47" s="69">
        <f t="shared" si="36"/>
        <v>12.43592669320086</v>
      </c>
      <c r="AH47" s="69">
        <f t="shared" si="36"/>
        <v>12.751826106625776</v>
      </c>
      <c r="AI47" s="69">
        <f t="shared" si="36"/>
        <v>12.755089393034007</v>
      </c>
      <c r="AJ47" s="69">
        <f t="shared" si="36"/>
        <v>12.891895390875222</v>
      </c>
      <c r="AK47" s="69">
        <f t="shared" si="36"/>
        <v>12.869251481126064</v>
      </c>
      <c r="AL47" s="69">
        <f t="shared" si="36"/>
        <v>12.636325309251799</v>
      </c>
      <c r="AM47" s="69">
        <f t="shared" si="36"/>
        <v>11.605048743630945</v>
      </c>
      <c r="AN47" s="69">
        <f t="shared" si="36"/>
        <v>11.661740329990662</v>
      </c>
      <c r="AO47" s="69">
        <f t="shared" si="36"/>
        <v>11.624179732635811</v>
      </c>
      <c r="AP47" s="69">
        <f t="shared" si="33"/>
        <v>11.815407183088393</v>
      </c>
      <c r="AQ47" s="69">
        <f t="shared" si="33"/>
        <v>11.4120876290488</v>
      </c>
      <c r="AR47" s="69">
        <f t="shared" si="34"/>
        <v>10.777704434970593</v>
      </c>
      <c r="AS47" s="69">
        <f t="shared" si="34"/>
        <v>10.678558723793504</v>
      </c>
      <c r="AT47" s="69">
        <f>AT8/310</f>
        <v>10.67659932283708</v>
      </c>
    </row>
    <row r="48" spans="25:46" ht="14.25">
      <c r="Y48" s="56" t="s">
        <v>11</v>
      </c>
      <c r="Z48" s="69">
        <f>Z9/310</f>
        <v>26.667574</v>
      </c>
      <c r="AA48" s="69">
        <f aca="true" t="shared" si="37" ref="AA48:AO48">AA9/310</f>
        <v>26.667574</v>
      </c>
      <c r="AB48" s="69">
        <f t="shared" si="37"/>
        <v>24.321768000000002</v>
      </c>
      <c r="AC48" s="69">
        <f t="shared" si="37"/>
        <v>24.040028</v>
      </c>
      <c r="AD48" s="69">
        <f t="shared" si="37"/>
        <v>23.557570000000002</v>
      </c>
      <c r="AE48" s="69">
        <f t="shared" si="37"/>
        <v>26.768073999999995</v>
      </c>
      <c r="AF48" s="69">
        <f t="shared" si="37"/>
        <v>26.492604</v>
      </c>
      <c r="AG48" s="69">
        <f t="shared" si="37"/>
        <v>29.742155999999998</v>
      </c>
      <c r="AH48" s="69">
        <f t="shared" si="37"/>
        <v>31.588604</v>
      </c>
      <c r="AI48" s="69">
        <f t="shared" si="37"/>
        <v>27.670560000000002</v>
      </c>
      <c r="AJ48" s="69">
        <f t="shared" si="37"/>
        <v>6.454397637916001</v>
      </c>
      <c r="AK48" s="69">
        <f t="shared" si="37"/>
        <v>15.129314073056001</v>
      </c>
      <c r="AL48" s="69">
        <f t="shared" si="37"/>
        <v>4.564156029552</v>
      </c>
      <c r="AM48" s="69">
        <f t="shared" si="37"/>
        <v>3.9960483181920012</v>
      </c>
      <c r="AN48" s="69">
        <f t="shared" si="37"/>
        <v>4.063060623198001</v>
      </c>
      <c r="AO48" s="69">
        <f t="shared" si="37"/>
        <v>5.347107137681997</v>
      </c>
      <c r="AP48" s="69">
        <f t="shared" si="33"/>
        <v>4.193356034300002</v>
      </c>
      <c r="AQ48" s="69">
        <f t="shared" si="33"/>
        <v>5.241045567312</v>
      </c>
      <c r="AR48" s="69">
        <f t="shared" si="34"/>
        <v>2.774775994624001</v>
      </c>
      <c r="AS48" s="69">
        <f t="shared" si="34"/>
        <v>4.071457503711999</v>
      </c>
      <c r="AT48" s="69">
        <f>AT9/310</f>
        <v>4.903705536076001</v>
      </c>
    </row>
    <row r="49" spans="25:46" ht="15" thickBot="1">
      <c r="Y49" s="57" t="s">
        <v>14</v>
      </c>
      <c r="Z49" s="70">
        <f>Z10/310</f>
        <v>0.92603</v>
      </c>
      <c r="AA49" s="70">
        <f aca="true" t="shared" si="38" ref="AA49:AO49">AA10/310</f>
        <v>0.92603</v>
      </c>
      <c r="AB49" s="70">
        <f t="shared" si="38"/>
        <v>1.15112</v>
      </c>
      <c r="AC49" s="70">
        <f t="shared" si="38"/>
        <v>1.332295</v>
      </c>
      <c r="AD49" s="70">
        <f t="shared" si="38"/>
        <v>1.32795</v>
      </c>
      <c r="AE49" s="70">
        <f t="shared" si="38"/>
        <v>1.412957</v>
      </c>
      <c r="AF49" s="70">
        <f t="shared" si="38"/>
        <v>1.411534</v>
      </c>
      <c r="AG49" s="70">
        <f t="shared" si="38"/>
        <v>1.357862</v>
      </c>
      <c r="AH49" s="70">
        <f t="shared" si="38"/>
        <v>1.305163</v>
      </c>
      <c r="AI49" s="70">
        <f t="shared" si="38"/>
        <v>1.216297</v>
      </c>
      <c r="AJ49" s="70">
        <f t="shared" si="38"/>
        <v>1.16946</v>
      </c>
      <c r="AK49" s="70">
        <f t="shared" si="38"/>
        <v>1.099979</v>
      </c>
      <c r="AL49" s="70">
        <f t="shared" si="38"/>
        <v>1.1084</v>
      </c>
      <c r="AM49" s="70">
        <f t="shared" si="38"/>
        <v>1.077581</v>
      </c>
      <c r="AN49" s="70">
        <f t="shared" si="38"/>
        <v>1.034947</v>
      </c>
      <c r="AO49" s="70">
        <f t="shared" si="38"/>
        <v>0.959816</v>
      </c>
      <c r="AP49" s="70">
        <f t="shared" si="33"/>
        <v>0.8593890000000001</v>
      </c>
      <c r="AQ49" s="70">
        <f t="shared" si="33"/>
        <v>0.78173583</v>
      </c>
      <c r="AR49" s="70">
        <f t="shared" si="34"/>
        <v>0.515969045</v>
      </c>
      <c r="AS49" s="70">
        <f t="shared" si="34"/>
        <v>0.416465455</v>
      </c>
      <c r="AT49" s="70">
        <f>AT10/310</f>
        <v>0.41687005</v>
      </c>
    </row>
    <row r="50" spans="25:46" ht="15" thickTop="1">
      <c r="Y50" s="58" t="s">
        <v>12</v>
      </c>
      <c r="Z50" s="71">
        <f aca="true" t="shared" si="39" ref="Z50:AO50">SUM(Z45:Z49)</f>
        <v>105.26790348446866</v>
      </c>
      <c r="AA50" s="71">
        <f t="shared" si="39"/>
        <v>101.58184431946854</v>
      </c>
      <c r="AB50" s="71">
        <f t="shared" si="39"/>
        <v>99.89282787771634</v>
      </c>
      <c r="AC50" s="71">
        <f t="shared" si="39"/>
        <v>100.3348033419472</v>
      </c>
      <c r="AD50" s="71">
        <f t="shared" si="39"/>
        <v>99.22087496340924</v>
      </c>
      <c r="AE50" s="71">
        <f t="shared" si="39"/>
        <v>103.0641867878367</v>
      </c>
      <c r="AF50" s="71">
        <f t="shared" si="39"/>
        <v>104.28929543768886</v>
      </c>
      <c r="AG50" s="71">
        <f t="shared" si="39"/>
        <v>107.58180781325926</v>
      </c>
      <c r="AH50" s="71">
        <f t="shared" si="39"/>
        <v>109.80394529627081</v>
      </c>
      <c r="AI50" s="71">
        <f t="shared" si="39"/>
        <v>104.95534852664903</v>
      </c>
      <c r="AJ50" s="71">
        <f t="shared" si="39"/>
        <v>84.22906186624596</v>
      </c>
      <c r="AK50" s="71">
        <f t="shared" si="39"/>
        <v>92.57238621898365</v>
      </c>
      <c r="AL50" s="71">
        <f t="shared" si="39"/>
        <v>81.465048111349</v>
      </c>
      <c r="AM50" s="71">
        <f t="shared" si="39"/>
        <v>79.07912792652415</v>
      </c>
      <c r="AN50" s="71">
        <f t="shared" si="39"/>
        <v>78.12688345450346</v>
      </c>
      <c r="AO50" s="71">
        <f t="shared" si="39"/>
        <v>78.38776447015465</v>
      </c>
      <c r="AP50" s="71">
        <f>SUM(AP45:AP49)</f>
        <v>76.84950641195299</v>
      </c>
      <c r="AQ50" s="71">
        <f>SUM(AQ45:AQ49)</f>
        <v>76.83174778276813</v>
      </c>
      <c r="AR50" s="71">
        <f>SUM(AR45:AR49)</f>
        <v>72.61548609975448</v>
      </c>
      <c r="AS50" s="71">
        <f>SUM(AS45:AS49)</f>
        <v>71.97349841318642</v>
      </c>
      <c r="AT50" s="71">
        <f>SUM(AT45:AT49)</f>
        <v>71.69251213398061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cp:lastPrinted>2009-10-23T11:19:49Z</cp:lastPrinted>
  <dcterms:created xsi:type="dcterms:W3CDTF">2003-03-19T00:52:35Z</dcterms:created>
  <dcterms:modified xsi:type="dcterms:W3CDTF">2010-12-24T04:12:02Z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